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Чуркина\Desktop\Чуркина Е.В\КГХиС\МП\МП 2024 год формирование\изменения август\ПРИКАЗ ПЛАН РЕАЛИЗАЦИИ\"/>
    </mc:Choice>
  </mc:AlternateContent>
  <xr:revisionPtr revIDLastSave="0" documentId="13_ncr:1_{B6D7E936-C8C0-4FA0-B0A3-38CBEB8AFCA8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ение 1" sheetId="1" state="hidden" r:id="rId1"/>
    <sheet name="Приложение 2" sheetId="2" state="hidden" r:id="rId2"/>
    <sheet name="План реализации МП (2)" sheetId="3" state="hidden" r:id="rId3"/>
    <sheet name="ИТОГ 2024-2026" sheetId="5" r:id="rId4"/>
    <sheet name="запас с быт " sheetId="6" state="hidden" r:id="rId5"/>
    <sheet name="для презентации" sheetId="13" state="hidden" r:id="rId6"/>
    <sheet name="Лист1" sheetId="7" r:id="rId7"/>
    <sheet name="пример" sheetId="8" state="hidden" r:id="rId8"/>
    <sheet name="квартальный отчет Вариант 1" sheetId="9" state="hidden" r:id="rId9"/>
    <sheet name="Приложение 5" sheetId="10" state="hidden" r:id="rId10"/>
    <sheet name="Приложение 6" sheetId="11" state="hidden" r:id="rId11"/>
    <sheet name="Приложение 7" sheetId="12" state="hidden" r:id="rId12"/>
  </sheets>
  <definedNames>
    <definedName name="_xlnm._FilterDatabase" localSheetId="5" hidden="1">'для презентации'!$A$9:$AU$61</definedName>
    <definedName name="_xlnm._FilterDatabase" localSheetId="4" hidden="1">'запас с быт '!$A$9:$AU$56</definedName>
    <definedName name="_xlnm._FilterDatabase" localSheetId="3" hidden="1">'ИТОГ 2024-2026'!$A$8:$BL$73</definedName>
    <definedName name="_xlnm._FilterDatabase" localSheetId="2" hidden="1">'План реализации МП (2)'!$A$6:$AA$23</definedName>
    <definedName name="_xlnm._FilterDatabase" localSheetId="7" hidden="1">пример!$A$3:$O$19</definedName>
    <definedName name="километр" localSheetId="5">#REF!</definedName>
    <definedName name="километр" localSheetId="4">#REF!</definedName>
    <definedName name="километр" localSheetId="3">#REF!</definedName>
    <definedName name="километр" localSheetId="8">#REF!</definedName>
    <definedName name="километр" localSheetId="2">#REF!</definedName>
    <definedName name="километр" localSheetId="7">#REF!</definedName>
    <definedName name="километр">#REF!</definedName>
    <definedName name="_xlnm.Print_Area" localSheetId="5">'для презентации'!$E$1:$Q$62</definedName>
    <definedName name="_xlnm.Print_Area" localSheetId="4">'запас с быт '!$A$1:$Q$56</definedName>
    <definedName name="_xlnm.Print_Area" localSheetId="3">'ИТОГ 2024-2026'!$A$1:$Q$74</definedName>
    <definedName name="_xlnm.Print_Area" localSheetId="2">'План реализации МП (2)'!$A$1:$O$23</definedName>
  </definedNames>
  <calcPr calcId="191029"/>
</workbook>
</file>

<file path=xl/calcChain.xml><?xml version="1.0" encoding="utf-8"?>
<calcChain xmlns="http://schemas.openxmlformats.org/spreadsheetml/2006/main">
  <c r="P65" i="5" l="1"/>
  <c r="O65" i="5" l="1"/>
  <c r="L12" i="5" l="1"/>
  <c r="K12" i="5"/>
  <c r="L51" i="5"/>
  <c r="K51" i="5"/>
  <c r="N27" i="5" l="1"/>
  <c r="N29" i="5"/>
  <c r="N31" i="5"/>
  <c r="N32" i="5"/>
  <c r="N34" i="5"/>
  <c r="N39" i="5"/>
  <c r="N40" i="5"/>
  <c r="N41" i="5"/>
  <c r="N42" i="5"/>
  <c r="N43" i="5"/>
  <c r="N44" i="5"/>
  <c r="N45" i="5"/>
  <c r="N46" i="5"/>
  <c r="N47" i="5"/>
  <c r="N48" i="5"/>
  <c r="N49" i="5"/>
  <c r="N50" i="5"/>
  <c r="I59" i="5" l="1"/>
  <c r="I25" i="5"/>
  <c r="I68" i="5"/>
  <c r="I66" i="5" s="1"/>
  <c r="K59" i="5"/>
  <c r="L63" i="5"/>
  <c r="L62" i="5"/>
  <c r="L58" i="5" s="1"/>
  <c r="K63" i="5"/>
  <c r="K62" i="5"/>
  <c r="K58" i="5" s="1"/>
  <c r="I63" i="5"/>
  <c r="I62" i="5"/>
  <c r="I58" i="5" s="1"/>
  <c r="Q59" i="5"/>
  <c r="P59" i="5"/>
  <c r="P58" i="5"/>
  <c r="P62" i="5"/>
  <c r="Q62" i="5"/>
  <c r="P63" i="5"/>
  <c r="Q63" i="5"/>
  <c r="P51" i="5"/>
  <c r="Q51" i="5"/>
  <c r="O51" i="5"/>
  <c r="O25" i="5"/>
  <c r="Q26" i="5"/>
  <c r="P26" i="5"/>
  <c r="O26" i="5"/>
  <c r="K26" i="5"/>
  <c r="I26" i="5"/>
  <c r="I17" i="5"/>
  <c r="I16" i="5"/>
  <c r="L25" i="5"/>
  <c r="K25" i="5"/>
  <c r="N53" i="5" l="1"/>
  <c r="I53" i="5"/>
  <c r="I51" i="5" s="1"/>
  <c r="I12" i="5" l="1"/>
  <c r="O17" i="5"/>
  <c r="O63" i="5" l="1"/>
  <c r="N54" i="5"/>
  <c r="N51" i="5"/>
  <c r="B60" i="5" l="1"/>
  <c r="O62" i="5"/>
  <c r="K69" i="5"/>
  <c r="M62" i="5"/>
  <c r="AA64" i="13"/>
  <c r="Z64" i="13"/>
  <c r="N62" i="13"/>
  <c r="N60" i="13"/>
  <c r="Q58" i="13"/>
  <c r="Q57" i="13" s="1"/>
  <c r="P58" i="13"/>
  <c r="P56" i="13" s="1"/>
  <c r="P55" i="13" s="1"/>
  <c r="O58" i="13"/>
  <c r="O56" i="13" s="1"/>
  <c r="L58" i="13"/>
  <c r="L56" i="13" s="1"/>
  <c r="L55" i="13" s="1"/>
  <c r="K58" i="13"/>
  <c r="K56" i="13" s="1"/>
  <c r="I58" i="13"/>
  <c r="I56" i="13" s="1"/>
  <c r="N57" i="13"/>
  <c r="M57" i="13"/>
  <c r="L57" i="13"/>
  <c r="K57" i="13"/>
  <c r="I57" i="13"/>
  <c r="I55" i="13" s="1"/>
  <c r="N52" i="13"/>
  <c r="Q51" i="13"/>
  <c r="Q49" i="13" s="1"/>
  <c r="O51" i="13"/>
  <c r="M51" i="13"/>
  <c r="K51" i="13"/>
  <c r="K49" i="13" s="1"/>
  <c r="I51" i="13"/>
  <c r="I49" i="13" s="1"/>
  <c r="B51" i="13"/>
  <c r="O50" i="13"/>
  <c r="I50" i="13"/>
  <c r="P49" i="13"/>
  <c r="M49" i="13"/>
  <c r="L49" i="13"/>
  <c r="N48" i="13"/>
  <c r="Q47" i="13"/>
  <c r="Q46" i="13" s="1"/>
  <c r="P47" i="13"/>
  <c r="P46" i="13" s="1"/>
  <c r="O47" i="13"/>
  <c r="M47" i="13"/>
  <c r="M46" i="13" s="1"/>
  <c r="N45" i="13"/>
  <c r="N44" i="13"/>
  <c r="N43" i="13"/>
  <c r="N42" i="13"/>
  <c r="N41" i="13"/>
  <c r="N40" i="13"/>
  <c r="N39" i="13"/>
  <c r="N38" i="13"/>
  <c r="N37" i="13"/>
  <c r="N36" i="13"/>
  <c r="N35" i="13"/>
  <c r="N34" i="13"/>
  <c r="N31" i="13"/>
  <c r="N29" i="13"/>
  <c r="N28" i="13"/>
  <c r="N26" i="13"/>
  <c r="N24" i="13"/>
  <c r="Q23" i="13"/>
  <c r="P23" i="13"/>
  <c r="O23" i="13"/>
  <c r="L23" i="13"/>
  <c r="K23" i="13"/>
  <c r="I23" i="13"/>
  <c r="Q22" i="13"/>
  <c r="P22" i="13"/>
  <c r="O22" i="13"/>
  <c r="M22" i="13"/>
  <c r="L22" i="13"/>
  <c r="K22" i="13"/>
  <c r="I22" i="13"/>
  <c r="N18" i="13"/>
  <c r="Q17" i="13"/>
  <c r="P17" i="13"/>
  <c r="O17" i="13"/>
  <c r="M17" i="13"/>
  <c r="L17" i="13"/>
  <c r="K17" i="13"/>
  <c r="I17" i="13"/>
  <c r="N16" i="13"/>
  <c r="I16" i="13"/>
  <c r="Q15" i="13"/>
  <c r="P15" i="13"/>
  <c r="O15" i="13"/>
  <c r="M15" i="13"/>
  <c r="L15" i="13"/>
  <c r="K15" i="13"/>
  <c r="N14" i="13"/>
  <c r="Q13" i="13"/>
  <c r="Q11" i="13" s="1"/>
  <c r="P13" i="13"/>
  <c r="O13" i="13"/>
  <c r="M13" i="13"/>
  <c r="L13" i="13"/>
  <c r="K13" i="13"/>
  <c r="I13" i="13"/>
  <c r="N22" i="13" l="1"/>
  <c r="I12" i="13"/>
  <c r="N51" i="13"/>
  <c r="N17" i="13"/>
  <c r="Q56" i="13"/>
  <c r="Q55" i="13" s="1"/>
  <c r="N55" i="13" s="1"/>
  <c r="I11" i="13"/>
  <c r="N15" i="13"/>
  <c r="O11" i="13"/>
  <c r="N58" i="13"/>
  <c r="P57" i="13"/>
  <c r="O49" i="13"/>
  <c r="N49" i="13" s="1"/>
  <c r="N47" i="13"/>
  <c r="L11" i="13"/>
  <c r="K11" i="13"/>
  <c r="L12" i="13"/>
  <c r="K12" i="13"/>
  <c r="P12" i="13"/>
  <c r="M11" i="13"/>
  <c r="Q12" i="13"/>
  <c r="P11" i="13"/>
  <c r="N13" i="13"/>
  <c r="O46" i="13"/>
  <c r="N46" i="13" s="1"/>
  <c r="O12" i="13"/>
  <c r="Q10" i="13" l="1"/>
  <c r="P10" i="13"/>
  <c r="O10" i="13"/>
  <c r="N10" i="13" s="1"/>
  <c r="Q17" i="5"/>
  <c r="P17" i="5"/>
  <c r="L17" i="5"/>
  <c r="K17" i="5"/>
  <c r="L26" i="5"/>
  <c r="P13" i="5" l="1"/>
  <c r="Q13" i="5"/>
  <c r="O13" i="5"/>
  <c r="Q25" i="5"/>
  <c r="P25" i="5"/>
  <c r="L68" i="5"/>
  <c r="K68" i="5"/>
  <c r="O11" i="5" l="1"/>
  <c r="O59" i="5"/>
  <c r="O15" i="5"/>
  <c r="O12" i="5" s="1"/>
  <c r="P15" i="5"/>
  <c r="P12" i="5" s="1"/>
  <c r="O60" i="5"/>
  <c r="O58" i="5" s="1"/>
  <c r="M17" i="5" l="1"/>
  <c r="N18" i="5"/>
  <c r="N17" i="5"/>
  <c r="L69" i="5" l="1"/>
  <c r="K67" i="5"/>
  <c r="M68" i="5"/>
  <c r="N68" i="5"/>
  <c r="O69" i="5" l="1"/>
  <c r="N73" i="5" l="1"/>
  <c r="I69" i="5" l="1"/>
  <c r="I67" i="5" s="1"/>
  <c r="P69" i="5"/>
  <c r="P68" i="5" s="1"/>
  <c r="Q69" i="5"/>
  <c r="Q68" i="5" s="1"/>
  <c r="N69" i="5" l="1"/>
  <c r="Q11" i="5" l="1"/>
  <c r="P11" i="5"/>
  <c r="Q67" i="5"/>
  <c r="Q66" i="5" s="1"/>
  <c r="P67" i="5"/>
  <c r="P66" i="5" s="1"/>
  <c r="Q10" i="9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AA61" i="6"/>
  <c r="N56" i="6"/>
  <c r="Q55" i="6"/>
  <c r="P55" i="6"/>
  <c r="O55" i="6"/>
  <c r="L55" i="6"/>
  <c r="K55" i="6"/>
  <c r="I55" i="6"/>
  <c r="N54" i="6"/>
  <c r="N53" i="6"/>
  <c r="Q52" i="6"/>
  <c r="Q50" i="6" s="1"/>
  <c r="P52" i="6"/>
  <c r="P50" i="6" s="1"/>
  <c r="O52" i="6"/>
  <c r="O50" i="6" s="1"/>
  <c r="L52" i="6"/>
  <c r="K52" i="6"/>
  <c r="I52" i="6"/>
  <c r="Q51" i="6"/>
  <c r="P51" i="6"/>
  <c r="O51" i="6"/>
  <c r="K51" i="6"/>
  <c r="K49" i="6" s="1"/>
  <c r="M49" i="6"/>
  <c r="I49" i="6"/>
  <c r="N48" i="6"/>
  <c r="Q47" i="6"/>
  <c r="Q45" i="6" s="1"/>
  <c r="P47" i="6"/>
  <c r="P45" i="6" s="1"/>
  <c r="O47" i="6"/>
  <c r="O45" i="6" s="1"/>
  <c r="M47" i="6"/>
  <c r="K47" i="6"/>
  <c r="K45" i="6" s="1"/>
  <c r="I47" i="6"/>
  <c r="I45" i="6" s="1"/>
  <c r="M45" i="6"/>
  <c r="N44" i="6"/>
  <c r="Q43" i="6"/>
  <c r="Q42" i="6" s="1"/>
  <c r="P43" i="6"/>
  <c r="P42" i="6" s="1"/>
  <c r="O43" i="6"/>
  <c r="M43" i="6"/>
  <c r="M42" i="6" s="1"/>
  <c r="L43" i="6"/>
  <c r="L42" i="6" s="1"/>
  <c r="K43" i="6"/>
  <c r="K42" i="6" s="1"/>
  <c r="I43" i="6"/>
  <c r="I42" i="6" s="1"/>
  <c r="N41" i="6"/>
  <c r="N40" i="6"/>
  <c r="N39" i="6"/>
  <c r="N38" i="6"/>
  <c r="N37" i="6"/>
  <c r="N36" i="6"/>
  <c r="N35" i="6"/>
  <c r="N34" i="6"/>
  <c r="N33" i="6"/>
  <c r="AD32" i="6"/>
  <c r="N32" i="6"/>
  <c r="N28" i="6"/>
  <c r="N26" i="6"/>
  <c r="Q25" i="6"/>
  <c r="P25" i="6"/>
  <c r="O25" i="6"/>
  <c r="L25" i="6"/>
  <c r="K25" i="6"/>
  <c r="I25" i="6"/>
  <c r="Q24" i="6"/>
  <c r="Q10" i="6" s="1"/>
  <c r="P24" i="6"/>
  <c r="P10" i="6" s="1"/>
  <c r="Z10" i="6" s="1"/>
  <c r="O24" i="6"/>
  <c r="N24" i="6" s="1"/>
  <c r="M24" i="6"/>
  <c r="M55" i="6" s="1"/>
  <c r="L24" i="6"/>
  <c r="K24" i="6"/>
  <c r="I24" i="6"/>
  <c r="N17" i="6"/>
  <c r="P16" i="6"/>
  <c r="O16" i="6"/>
  <c r="M16" i="6"/>
  <c r="L16" i="6"/>
  <c r="K16" i="6"/>
  <c r="I16" i="6"/>
  <c r="N15" i="6"/>
  <c r="Q14" i="6"/>
  <c r="P14" i="6"/>
  <c r="O14" i="6"/>
  <c r="M14" i="6"/>
  <c r="L14" i="6"/>
  <c r="K14" i="6"/>
  <c r="I14" i="6"/>
  <c r="N13" i="6"/>
  <c r="AA12" i="6"/>
  <c r="Z12" i="6"/>
  <c r="N12" i="6"/>
  <c r="M12" i="6"/>
  <c r="L12" i="6"/>
  <c r="K12" i="6"/>
  <c r="I12" i="6"/>
  <c r="AA10" i="6"/>
  <c r="N71" i="5"/>
  <c r="L67" i="5"/>
  <c r="N61" i="5"/>
  <c r="Q60" i="5"/>
  <c r="Q58" i="5" s="1"/>
  <c r="M60" i="5"/>
  <c r="K60" i="5"/>
  <c r="I60" i="5"/>
  <c r="M58" i="5"/>
  <c r="N57" i="5"/>
  <c r="Q56" i="5"/>
  <c r="Q55" i="5" s="1"/>
  <c r="P56" i="5"/>
  <c r="P55" i="5" s="1"/>
  <c r="O56" i="5"/>
  <c r="M56" i="5"/>
  <c r="M55" i="5" s="1"/>
  <c r="M51" i="5" s="1"/>
  <c r="M25" i="5"/>
  <c r="N16" i="5"/>
  <c r="Q15" i="5"/>
  <c r="Q12" i="5" s="1"/>
  <c r="M15" i="5"/>
  <c r="L15" i="5"/>
  <c r="K15" i="5"/>
  <c r="N14" i="5"/>
  <c r="N13" i="5"/>
  <c r="M13" i="5"/>
  <c r="L13" i="5"/>
  <c r="L11" i="5" s="1"/>
  <c r="K13" i="5"/>
  <c r="K11" i="5" s="1"/>
  <c r="I13" i="5"/>
  <c r="I11" i="5" s="1"/>
  <c r="L23" i="3"/>
  <c r="O22" i="3"/>
  <c r="O21" i="3" s="1"/>
  <c r="Z21" i="3" s="1"/>
  <c r="N22" i="3"/>
  <c r="N21" i="3" s="1"/>
  <c r="M22" i="3"/>
  <c r="M21" i="3" s="1"/>
  <c r="X21" i="3" s="1"/>
  <c r="K22" i="3"/>
  <c r="K21" i="3" s="1"/>
  <c r="W21" i="3" s="1"/>
  <c r="L20" i="3"/>
  <c r="L19" i="3"/>
  <c r="L18" i="3"/>
  <c r="L17" i="3"/>
  <c r="O16" i="3"/>
  <c r="N16" i="3"/>
  <c r="M16" i="3"/>
  <c r="K16" i="3"/>
  <c r="L15" i="3"/>
  <c r="L14" i="3"/>
  <c r="L13" i="3"/>
  <c r="O12" i="3"/>
  <c r="N12" i="3"/>
  <c r="M12" i="3"/>
  <c r="K12" i="3"/>
  <c r="L11" i="3"/>
  <c r="O10" i="3"/>
  <c r="Z10" i="3" s="1"/>
  <c r="N10" i="3"/>
  <c r="Y10" i="3" s="1"/>
  <c r="M10" i="3"/>
  <c r="K10" i="3"/>
  <c r="L9" i="3"/>
  <c r="O8" i="3"/>
  <c r="N8" i="3"/>
  <c r="M8" i="3"/>
  <c r="K8" i="3"/>
  <c r="P10" i="5" l="1"/>
  <c r="L66" i="5"/>
  <c r="Z61" i="6"/>
  <c r="L50" i="6"/>
  <c r="M10" i="6"/>
  <c r="X10" i="6" s="1"/>
  <c r="P11" i="6"/>
  <c r="L11" i="6"/>
  <c r="K50" i="6"/>
  <c r="K11" i="6"/>
  <c r="N47" i="6"/>
  <c r="Q11" i="6"/>
  <c r="N14" i="6"/>
  <c r="N16" i="6"/>
  <c r="O7" i="3"/>
  <c r="Z7" i="3" s="1"/>
  <c r="L12" i="3"/>
  <c r="N45" i="6"/>
  <c r="N52" i="6"/>
  <c r="I11" i="6"/>
  <c r="N66" i="5"/>
  <c r="N62" i="5" s="1"/>
  <c r="L10" i="6"/>
  <c r="K7" i="3"/>
  <c r="W7" i="3" s="1"/>
  <c r="N55" i="6"/>
  <c r="N7" i="3"/>
  <c r="Y7" i="3" s="1"/>
  <c r="I10" i="6"/>
  <c r="L10" i="3"/>
  <c r="K10" i="6"/>
  <c r="L8" i="3"/>
  <c r="M11" i="5"/>
  <c r="N51" i="6"/>
  <c r="N43" i="6"/>
  <c r="L5" i="8"/>
  <c r="L10" i="8"/>
  <c r="Y8" i="3"/>
  <c r="Z8" i="3"/>
  <c r="O42" i="6"/>
  <c r="N42" i="6" s="1"/>
  <c r="L16" i="3"/>
  <c r="I50" i="6"/>
  <c r="N15" i="5"/>
  <c r="Q10" i="5"/>
  <c r="N60" i="5"/>
  <c r="N25" i="5"/>
  <c r="O67" i="5"/>
  <c r="N63" i="5" s="1"/>
  <c r="N56" i="5"/>
  <c r="Y21" i="3"/>
  <c r="L21" i="3"/>
  <c r="L22" i="3"/>
  <c r="O55" i="5"/>
  <c r="O49" i="6"/>
  <c r="N49" i="6" s="1"/>
  <c r="O10" i="6"/>
  <c r="M7" i="3"/>
  <c r="X7" i="3" s="1"/>
  <c r="O11" i="6"/>
  <c r="N55" i="5" l="1"/>
  <c r="L7" i="3"/>
  <c r="O10" i="5"/>
  <c r="N58" i="5"/>
  <c r="N10" i="6"/>
  <c r="Y10" i="6"/>
  <c r="N10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4" authorId="0" shapeId="0" xr:uid="{00000000-0006-0000-0400-000001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1 квартал гагарина танковая и 4 квартал /я квартал 2024 гагарина 41-45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K14" authorId="0" shapeId="0" xr:uid="{00000000-0006-0000-0400-000002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b/>
            <sz val="9"/>
            <color rgb="FF000000"/>
            <rFont val="Tahoma"/>
            <family val="2"/>
            <charset val="204"/>
          </rPr>
          <t xml:space="preserve">в 2023 году закроем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>- гагарина 109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-танковая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- гагарина 41-45 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9"/>
            <color rgb="FF000000"/>
            <rFont val="Tahoma"/>
            <family val="2"/>
            <charset val="204"/>
          </rPr>
          <t xml:space="preserve">остаются: кутузова 41, победы 18, мишина , мира , новикова , морозова 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I25" authorId="0" shapeId="0" xr:uid="{00000000-0006-0000-0400-000003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23" authorId="0" shapeId="0" xr:uid="{00000000-0006-0000-0500-000001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  <comment ref="L23" authorId="0" shapeId="0" xr:uid="{00000000-0006-0000-0500-000002000000}">
      <text>
        <r>
          <rPr>
            <b/>
            <sz val="9"/>
            <color rgb="FF000000"/>
            <rFont val="Tahoma"/>
            <family val="2"/>
            <charset val="204"/>
          </rPr>
          <t>Чуркина Елена Владимировна:танковая гагарина 109  гагарина 50-52 гагарина 41-45</t>
        </r>
        <r>
          <rPr>
            <sz val="11"/>
            <rFont val="Calibri"/>
            <family val="2"/>
            <charset val="204"/>
          </rPr>
          <t xml:space="preserve">
</t>
        </r>
        <r>
          <rPr>
            <sz val="11"/>
            <rFont val="Calibri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<sst xmlns="http://schemas.openxmlformats.org/spreadsheetml/2006/main" count="1671" uniqueCount="286">
  <si>
    <t>Паспорт муниципальной программы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</si>
  <si>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</si>
  <si>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</si>
  <si>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</si>
  <si>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</si>
  <si>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</si>
  <si>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</si>
  <si>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</si>
  <si>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</si>
  <si>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Общий объем финансирования Программы составляет ____________  тыс. руб., в том числе:</t>
  </si>
  <si>
    <t>Год</t>
  </si>
  <si>
    <t>Областной бюджет, тыс. руб.</t>
  </si>
  <si>
    <t>Бюджет городского округа «Город Калининград», тыс. руб.</t>
  </si>
  <si>
    <t>Прочие поступления, тыс. руб.</t>
  </si>
  <si>
    <t>Всего, тыс. руб.</t>
  </si>
  <si>
    <t>Итого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</si>
  <si>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</si>
  <si>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Ожидаемые конечные результаты реализации программы (подпрограмм) и целевых показателей</t>
  </si>
  <si>
    <t>Паспорт подпрограммы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</si>
  <si>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</si>
  <si>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</si>
  <si>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</si>
  <si>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</si>
  <si>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</si>
  <si>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</si>
  <si>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</si>
  <si>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План реализации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</si>
  <si>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</si>
  <si>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</si>
  <si>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</si>
  <si>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</si>
  <si>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</si>
  <si>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</si>
  <si>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</si>
  <si>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 по годам реализации,           тыс. руб.</t>
  </si>
  <si>
    <t>По программе</t>
  </si>
  <si>
    <t>разница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</si>
  <si>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</si>
  <si>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</si>
  <si>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</si>
  <si>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</si>
  <si>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</si>
  <si>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</si>
  <si>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</si>
  <si>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01</t>
  </si>
  <si>
    <t>х</t>
  </si>
  <si>
    <t>Организация теплоснабжения</t>
  </si>
  <si>
    <t>НЕ переходящие объекты</t>
  </si>
  <si>
    <t>Приобретение специализированных информационных услуг</t>
  </si>
  <si>
    <t>038</t>
  </si>
  <si>
    <t>КГХ</t>
  </si>
  <si>
    <t>Актуализация схемы теплоснабжения городского округа "Город Калининград"</t>
  </si>
  <si>
    <t>Комплект документации</t>
  </si>
  <si>
    <t>Ед.</t>
  </si>
  <si>
    <t>09.2021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</si>
  <si>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</si>
  <si>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Содержание встроенных угольных котельных в МКД</t>
  </si>
  <si>
    <t>Количество объектов</t>
  </si>
  <si>
    <t>12.2021</t>
  </si>
  <si>
    <t>И1000</t>
  </si>
  <si>
    <t>Капитальные вложения в объекты муниципальной собственности в целях разработки проектной и рабочей документации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</si>
  <si>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</si>
  <si>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</si>
  <si>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10.2021</t>
  </si>
  <si>
    <t>КТРИС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</si>
  <si>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</si>
  <si>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И2000</t>
  </si>
  <si>
    <t>Капитальные вложения в объекты муниципальной собственности в целях строительства и реконструкции</t>
  </si>
  <si>
    <t>Техническое перевооружение с переводом на природный газ котельной по ул. Чувашская, 4 в г. Калининграде)</t>
  </si>
  <si>
    <t>11.2022</t>
  </si>
  <si>
    <t>Строительство газовой котельной по ул. Берестяная в г. Калининграде</t>
  </si>
  <si>
    <t>10.2022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</si>
  <si>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</si>
  <si>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</si>
  <si>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11.2021</t>
  </si>
  <si>
    <t>02</t>
  </si>
  <si>
    <t>Организация газоснабжения</t>
  </si>
  <si>
    <t>Содержание прочего муниципального имущества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</si>
  <si>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</si>
  <si>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</si>
  <si>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Сумма финансового обеспечения по годам реализации, тыс. руб.</t>
  </si>
  <si>
    <t xml:space="preserve">Примечание </t>
  </si>
  <si>
    <t>2023 год</t>
  </si>
  <si>
    <t>2024 год</t>
  </si>
  <si>
    <t>2025 год</t>
  </si>
  <si>
    <t>КГХиС</t>
  </si>
  <si>
    <t>1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</si>
  <si>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</si>
  <si>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>6</t>
  </si>
  <si>
    <t>4</t>
  </si>
  <si>
    <t>Субсидии на возмещение и (или) финансовое обеспечение затрат на осуществление капитального ремонта переданного в пользование муниципального имущества</t>
  </si>
  <si>
    <t>0</t>
  </si>
  <si>
    <t>039</t>
  </si>
  <si>
    <t>ул. Грибоедова, 5-7, пер. Грибоедова, 8-12  Т/с от ТК 9-7 до ул. Верхнеозерная, 24  L=739м (1D L=1562м) РТС Северная 3 магистраль Инвентарный №: 07-220459</t>
  </si>
  <si>
    <t>Протяженность обслуживаемых сетей газоснабжения</t>
  </si>
  <si>
    <t>км</t>
  </si>
  <si>
    <t>03</t>
  </si>
  <si>
    <t>04</t>
  </si>
  <si>
    <t xml:space="preserve">Приложение 
к приказу комитета городского хозяйства и  строительства
администрации городского округа 
«Город Калининград»
от «____» _________ 2022  №____
</t>
  </si>
  <si>
    <t xml:space="preserve">плавает кутузова 41 </t>
  </si>
  <si>
    <t>5</t>
  </si>
  <si>
    <t>3</t>
  </si>
  <si>
    <t xml:space="preserve">ул. Пугачева, 3, 5-7а, 9, 11  "Т/с от ТК 1-23 до ул. Офицерская, 6 L= 110м (1D L=225м)" , ТЭЦ-1 1м, Инвентарный №: 07-220066 </t>
  </si>
  <si>
    <t>Ленинский пр-кт, 47-61, 63-67, Университетская, 1а, 1-11 "Т/с от ТК 2-30 до ул. Житомирская, 6-8"  ТЭЦ-1 2м Инвентарный №: 07-220085</t>
  </si>
  <si>
    <t>ул. Ст. Разина 28,26-26а,Красная 23-25а  "Т/с от ТК 1-22 до ул. Пугачева, 32-38 L= 507м (1D L=1112м)"  ТЭЦ-1 1м Инвентарный №:07-220268</t>
  </si>
  <si>
    <t>Московский проспект, 29-37  "Т/с от ТК 3-17а до Московский пр-т, 39 L=544 (1D L=1248,4м)"  ТЭЦ-1 3м Инвентарный №: 07-170029</t>
  </si>
  <si>
    <t>Замена трубопроводов   на участках: от ул.Ст. лейт. Сибирякова, 14-24, 26-36, 38-44  "Т/с от ТК 6-19 до ул. Горького 193 L=776м (1D L=3853м)"  РТС Северная 4 м  Инвентарный №: 07-220570</t>
  </si>
  <si>
    <t xml:space="preserve">Замена трубопроводов   на участках: от ТК 7 до ж.д. по ул.Алданской,4 узел3 ,Т/с от котельной "Балтптицепром" L=1851м (1D L=4472м). Инвентарный № 05-170090. Замена трубопроводов   на участках: от ТК 7 до ж.д. по ул.Алданской,4 узел1,   Тепловая магистраль кот. Балтптицепром от источника до ТК 9 (2D L=2757,0м/2D L=2756,94м). Инвентарный №000006786
</t>
  </si>
  <si>
    <t>И0001</t>
  </si>
  <si>
    <t>Капитальные вложения в объекты муниципальной собственности</t>
  </si>
  <si>
    <t>Строительство газовой котельной по ул. Берестяная в г.Калининграде</t>
  </si>
  <si>
    <t>Реконструкция тепловой сети с целью переключения абонентов котельной ООО "ТПК "Балтприцепром" на газовую котельную по ул. Берестяная в г. Калининграде</t>
  </si>
  <si>
    <t>Строительство тепловой сети с целью переключения потребителей малой угольной котельной по адресу ул. Ю.Гагарина, 41-45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</si>
  <si>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</t>
  </si>
  <si>
    <t>Техническое перевооружение с переводом на природный газ котельной по ул. А. Невского, 188 в г. Калининграде</t>
  </si>
  <si>
    <t>Техническое перевооружение с переводом на природный газ котельной по ул. Киевская, 141а в г. Калининграде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</si>
  <si>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</si>
  <si>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</si>
  <si>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</si>
  <si>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</si>
  <si>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Переключение потребителей малой угольной котельной по адресу ул.Гагарина, 109 на централизованное теплоснабжение</t>
  </si>
  <si>
    <t>Переключение потребителей малой угольной котельной по адресу ул.Танковая, 4 на централизованное теплоснабжение</t>
  </si>
  <si>
    <t>Организация водоснабжения, водоотведения</t>
  </si>
  <si>
    <t>Актуализация схемы водоснабжения, водоотведения городского округа "Город Калининград".</t>
  </si>
  <si>
    <t>Создание условий для обеспечения услугами бытового обслуживания</t>
  </si>
  <si>
    <t>Техническое перевооружение с переводом на природный газ котельной по ул. Комсомольской, 83 в г. Калининграде</t>
  </si>
  <si>
    <t xml:space="preserve">Количество объектов </t>
  </si>
  <si>
    <t>Субсидии на осуществление капитального ремонта переданного в пользование муниципального имущества в части бытового обслуживания</t>
  </si>
  <si>
    <t>Код основного мероприятия</t>
  </si>
  <si>
    <t>КВР</t>
  </si>
  <si>
    <t xml:space="preserve">Основное мероприятие/Направление расходов/Мероприятие </t>
  </si>
  <si>
    <t>Сума финансового обеспечения по годам реализации, руб.</t>
  </si>
  <si>
    <t>ед. изм.</t>
  </si>
  <si>
    <t>плановое значение</t>
  </si>
  <si>
    <t>(n-1)</t>
  </si>
  <si>
    <t>n</t>
  </si>
  <si>
    <t>(n+1)</t>
  </si>
  <si>
    <t>(n+2)</t>
  </si>
  <si>
    <t>Х</t>
  </si>
  <si>
    <t xml:space="preserve">Обеспечение предоставления доступного, качественного дошкольного образования
</t>
  </si>
  <si>
    <t>1201</t>
  </si>
  <si>
    <t>Расходы на обеспечение деятельности (оказание услуг) муниципальных учреждений учреждений</t>
  </si>
  <si>
    <t>804</t>
  </si>
  <si>
    <t>11111</t>
  </si>
  <si>
    <t>МАДОУ 1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</si>
  <si>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</si>
  <si>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</si>
  <si>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</si>
  <si>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</si>
  <si>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</si>
  <si>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…</t>
  </si>
  <si>
    <t>Мероприятие v</t>
  </si>
  <si>
    <t>1202</t>
  </si>
  <si>
    <t>Субсидии в целях осуществления мероприятий по содержанию муниципального имущества</t>
  </si>
  <si>
    <t>Капитальный ремонт кровли</t>
  </si>
  <si>
    <t>усл.ед.</t>
  </si>
  <si>
    <t>ремонт санузлов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</si>
  <si>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</si>
  <si>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1203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</si>
  <si>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</si>
  <si>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МАДОУ 5</t>
  </si>
  <si>
    <t>Строительство нового корпуса 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</si>
  <si>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</si>
  <si>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</si>
  <si>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</si>
  <si>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</si>
  <si>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</si>
  <si>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</si>
  <si>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</si>
  <si>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>КВАРТАЛЬНЫЙ ОТЧЕТ</t>
  </si>
  <si>
    <t>о выполнении мероприятий муниципальной программы</t>
  </si>
  <si>
    <t>№ основного мероприятия программы</t>
  </si>
  <si>
    <t>Основное мероприятие/Направление расходов/Мероприятие или Учреждение - получатель субсидии</t>
  </si>
  <si>
    <t>Цель предоставления субсидии/Планируемый результат закупки товаров, выполнения работ, оказания услуг</t>
  </si>
  <si>
    <t>Финансовое обеспечение в текущем финансовом году, руб.</t>
  </si>
  <si>
    <t xml:space="preserve">Пояснения 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</si>
  <si>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</si>
  <si>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</si>
  <si>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</si>
  <si>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</si>
  <si>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</si>
  <si>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</si>
  <si>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</si>
  <si>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>M</t>
  </si>
  <si>
    <t>Наименование  основного мероприятия  R</t>
  </si>
  <si>
    <t>M.N</t>
  </si>
  <si>
    <t>ххххх</t>
  </si>
  <si>
    <t>Наименование направления расходов N</t>
  </si>
  <si>
    <t>M.N.1</t>
  </si>
  <si>
    <t>Мероприятие 1</t>
  </si>
  <si>
    <t>M.N.2</t>
  </si>
  <si>
    <t>Мероприятие 2</t>
  </si>
  <si>
    <t>M.N.v</t>
  </si>
  <si>
    <t>M.(N+1)</t>
  </si>
  <si>
    <t>Наименование направления расходов (N+1)</t>
  </si>
  <si>
    <t>M.(N+1).1</t>
  </si>
  <si>
    <t>Учреждение 1</t>
  </si>
  <si>
    <t>M.(N+1).2</t>
  </si>
  <si>
    <t>Учреждение 2</t>
  </si>
  <si>
    <t>M.(N+1).v</t>
  </si>
  <si>
    <t>Учреждение  v</t>
  </si>
  <si>
    <t>(M+1)</t>
  </si>
  <si>
    <t>Наименование основного мероприятия (N+1)</t>
  </si>
  <si>
    <t>….</t>
  </si>
  <si>
    <t>……</t>
  </si>
  <si>
    <t>муниципальной программы «__________________________» на 202__ год и плановый период 202_-202_гг.</t>
  </si>
  <si>
    <t>Наименование  основного мероприятия  М</t>
  </si>
  <si>
    <t>М</t>
  </si>
  <si>
    <t>N</t>
  </si>
  <si>
    <t>Наименование основного мероприятия (М+1)</t>
  </si>
  <si>
    <t>ОТЧЕТ</t>
  </si>
  <si>
    <t>за ______квартал _____года</t>
  </si>
  <si>
    <t>(нарастающим итогом)</t>
  </si>
  <si>
    <t>Плановый срок реализации</t>
  </si>
  <si>
    <t>Финансовое обеспечение, тыс. руб.</t>
  </si>
  <si>
    <t xml:space="preserve">по первоначальному плану </t>
  </si>
  <si>
    <t>по состоянию на конец отчетного периода</t>
  </si>
  <si>
    <t>По плану на текущий год исполнения</t>
  </si>
  <si>
    <t>Расходы за отчетный период</t>
  </si>
  <si>
    <t>на 01.01.n</t>
  </si>
  <si>
    <t>изменение плана</t>
  </si>
  <si>
    <t>на конец отчетного периода</t>
  </si>
  <si>
    <t>подтвержденные остатки на 01.01.n</t>
  </si>
  <si>
    <t xml:space="preserve"> на конец отчетного периода</t>
  </si>
  <si>
    <t>фактические расходы</t>
  </si>
  <si>
    <t>касссовые расходы ПБС</t>
  </si>
  <si>
    <t>N+1</t>
  </si>
  <si>
    <t>ГОДОВОЙ ОТЧЕТ</t>
  </si>
  <si>
    <t>о выполнении муниципальной программы и достижении установленных показателей</t>
  </si>
  <si>
    <t>Номер задачи / основного мероприятия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</si>
  <si>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</si>
  <si>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</si>
  <si>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</si>
  <si>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</si>
  <si>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Целевое значение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</si>
  <si>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</si>
  <si>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</si>
  <si>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</si>
  <si>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</si>
  <si>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</si>
  <si>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</si>
  <si>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Целевой показатель z.C</t>
  </si>
  <si>
    <t>Основное мероприятие M</t>
  </si>
  <si>
    <t xml:space="preserve">Строительство газовой котельной "Цепрусс" с переключением на нее многоквартирных жилых домов </t>
  </si>
  <si>
    <t>Всего по программе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</si>
  <si>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</si>
  <si>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</si>
  <si>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Строительство модульной котельной по ул. Барклая де Толли, 17 в г. Калининграде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</si>
  <si>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</t>
  </si>
  <si>
    <t>Капитальные вложения в объект муниципальной собственности
Строительство сетей и сооружений водоотведения в мкр. Менделеево в г. Калининград (1 очередь)</t>
  </si>
  <si>
    <t>Приложение 
к приказу комитета городского хозяйства и  строительства
администрации городского округа 
«Город Калининград»
от «____» _________ 202__ г.  №____</t>
  </si>
  <si>
    <t xml:space="preserve">Капитальный ремонт трубопроводов тепловой сети на участке по ул. Островского </t>
  </si>
  <si>
    <t>Капитальный ремонт трубопроводов тепловой сети по ул. Адм. Трибуца 53, 55-65, от ТК 3-28 до ТК 3-28-20 и ж.д. № 67</t>
  </si>
  <si>
    <t>Капитальный ремонт трубопроводов тепловой сети по ул. Ст. Разина, 28, 26-26а и ул. Красная, 23-25а</t>
  </si>
  <si>
    <t>Строительство газовой котельной "Чкаловск" по ул. Докука в г. Калининграде с переключением на нее потребителей</t>
  </si>
  <si>
    <t>Строительство газовой котельной "Прибрежная" по ул. Заводская в г. Калининграде с переключением на нее потребителей</t>
  </si>
  <si>
    <t>2026 год</t>
  </si>
  <si>
    <t xml:space="preserve">Строительство тепловой сети с целью переключения потребителей котельной по адресу ул. Ю.Гагарина, 50-52 в г.Калининграде на централизованное теплоснабжение </t>
  </si>
  <si>
    <t xml:space="preserve">Резерв средств на выполнение капитального ремонта тепловых сетей, состав мероприятий будет уточнен после формирвания адресного перечня благоустройства дворовых территорий на 2026 год. </t>
  </si>
  <si>
    <t>037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</si>
  <si>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</si>
  <si>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Реконструкция тепловой сети с целью переключения абонентов котельной ООО "ТПК "Балтптицепром" на газовую котельную по ул. Берестяная в г. Калининграде</t>
  </si>
  <si>
    <t>Строительство сетей и сооружений водоотведения в мкр. Менделеево в г. Калининград (1 очередь)</t>
  </si>
  <si>
    <t>S4110</t>
  </si>
  <si>
    <t>Приложение 
к приказу комитета городского хозяйства и  строительства
администрации городского округа 
«Город Калининград»
от «____» _________ 2024 г.  №____</t>
  </si>
  <si>
    <t xml:space="preserve">Научно-исследовательские работы по актуализации схем водоснабжения и водоотведения городского округа «Город Калининград» на перспективу до 2035 года </t>
  </si>
  <si>
    <t>040</t>
  </si>
  <si>
    <t>041</t>
  </si>
  <si>
    <t>042</t>
  </si>
  <si>
    <t xml:space="preserve">Капитальный ремонт тепловой сети от ТК- 2 до ж. д. № 111-115  по ул. Гайдара в г. Калининграде на объекте основных средств  "Т/с от ЦТП Горького - Гайдара L=414м (1D L=1800м)"    инв. № 07-220129 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</si>
  <si>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</si>
  <si>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Строительство тепловой сети с целью переключения МКД по ул. Коммунистической, 46 а-г на централизованное теплоснабжение</t>
  </si>
  <si>
    <t>Адресная материальная помощь гражданам за счет резервного фонда</t>
  </si>
  <si>
    <t>Адресная материальная помощь гражданам</t>
  </si>
  <si>
    <t>Адресная материальная помощь гражданам за счет резервного фонда (остатки прошлых лет)</t>
  </si>
  <si>
    <t xml:space="preserve">Адресная материальная помощь гражданам в целях устройства индивидуального квартирного источника тепловой энергеии всвязи с отключением многоквартирного дома от централизованного теплоснабжения </t>
  </si>
  <si>
    <t>Капитальный ремонт участка тепловой сети:
1) от ТК 1-36 до выхода из ж. д.  по ул.Зоологическая, 49-51а а 2D-325 мм L=40 м в г.Калининграде на объекте основных средств "Тепловая магистраль №1 РТС Горького от источника до ТК 1-16, до ТК 1-60" инв.№000006763
2)от ТК 1-36 до жилого дома №49-51а, от жилого дома №49-51а до жилого ома №53 по ул.Зоологической на объекте основных средств "Т/с от ТК 1-36 до Леонова, 32а L=382 м (1D L=772 м)" инв.№07-220358 
3) от ТК 1-36 до ТК 1-36-2 по ул.Кирова, 73-83 2D 219 мм L=78м в г. Калининграде на объекте основных средств "Т/с от ТК 1-36 до Чайковского, 12-18 L=1528 м (1D L =3088м)" инв.№07-220631</t>
  </si>
  <si>
    <t>Капитальный ремонт трубопроводов тепловой сети по ул. Ст. Разина, 28, 26-26а и ул. Красная, 23-25а в г. Калининграде на объекте основных средств "Т/с от ТК 1-22 до ул. Пугачева,  32-38 L=507м (1D L=1112м)" инв.07-220268</t>
  </si>
  <si>
    <t xml:space="preserve">Капитальный ремонт трубопроводов на объекте основных средств «Т/с от                    ТК 9-1-17 до Островского,22 L=757м (1D L=1636,2м)» инв. № 07-220472:                                                                     1) на участке тепловой сети от перехода диаметра Ду200/Ду150 в районе автоцентра БГА до ТК 9-1-19 по ул. Островского в г. Калининграде;                                                                                                                                          2) на участке тепловой сети от ж.д.  ул. Островского, 14 до ул. Ладожская,1 в г. Калининграде.  </t>
  </si>
  <si>
    <t xml:space="preserve">Капитальный ремонт участка тепловой сети от жилого дома № 60  до жилого дома № 58, по ул. Сибирякова на объекте основных средств  "Т/с от ТК 6-25 до ул. Сибирякова, 58 L=65м (1D L=388м)" инв. № 07-220452 </t>
  </si>
  <si>
    <t>09605
09505</t>
  </si>
  <si>
    <t>Техническое перевооружение с переводом на природный газ котельной по ул. Комсомольской, 83 в г. Калининграде*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</si>
  <si>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Калининграде*</t>
  </si>
  <si>
    <t>32</t>
  </si>
  <si>
    <t>*на реализацию мероприятиий "Техническое перевооружение с переводом на природный газ котельной по ул. Комсомольской, 83 в г. Калининграде" и "Техническое перевооружение с переводом на природный газ существующей котельной в здании МП "Муниципальные бани" по ул. Дзержинского, 71 в г. Калининграде" МП "Муниципальные бани"  в 2022-2023 гг. предоставлена субсидия</t>
  </si>
  <si>
    <t>Субсидии на возмещение  затрат на осуществление капитального ремонта переданного в пользование муниципального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</si>
</sst>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[$-419]mmmm\ yyyy;@"/>
    <numFmt numFmtId="166" formatCode="_-* #,##0.00_р_._-;\-* #,##0.00_р_._-;_-* &quot;-&quot;??_р_._-;_-@_-"/>
  </numFmts>
  <fonts count="47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rgb="FFFF0000"/>
      <name val="Times New Roman"/>
      <family val="1"/>
      <charset val="204"/>
    </font>
    <font>
      <i/>
      <sz val="10"/>
      <name val="Arial Cyr"/>
    </font>
    <font>
      <sz val="10"/>
      <color rgb="FF000000"/>
      <name val="Times New Roman"/>
      <family val="1"/>
      <charset val="204"/>
    </font>
    <font>
      <sz val="10"/>
      <color rgb="FFFF0000"/>
      <name val="Arial Cyr"/>
    </font>
    <font>
      <sz val="10"/>
      <color rgb="FFFF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2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00FF00"/>
      </patternFill>
    </fill>
    <fill>
      <patternFill patternType="solid">
        <fgColor rgb="FF00CCFF"/>
      </patternFill>
    </fill>
    <fill>
      <patternFill patternType="solid">
        <fgColor rgb="FF92D050"/>
      </patternFill>
    </fill>
    <fill>
      <patternFill patternType="solid">
        <fgColor theme="3" tint="0.3999450666829432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99CC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67">
    <xf numFmtId="0" fontId="0" fillId="0" borderId="0"/>
    <xf numFmtId="0" fontId="22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4" fontId="2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43" fontId="24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7" borderId="0" applyNumberFormat="0" applyBorder="0" applyAlignment="0" applyProtection="0"/>
    <xf numFmtId="0" fontId="29" fillId="11" borderId="0" applyNumberFormat="0" applyBorder="0" applyAlignment="0" applyProtection="0"/>
    <xf numFmtId="0" fontId="30" fillId="28" borderId="31" applyNumberFormat="0" applyAlignment="0" applyProtection="0"/>
    <xf numFmtId="0" fontId="31" fillId="29" borderId="32" applyNumberFormat="0" applyAlignment="0" applyProtection="0"/>
    <xf numFmtId="0" fontId="32" fillId="0" borderId="0" applyNumberFormat="0" applyFill="0" applyBorder="0" applyAlignment="0" applyProtection="0"/>
    <xf numFmtId="0" fontId="33" fillId="12" borderId="0" applyNumberFormat="0" applyBorder="0" applyAlignment="0" applyProtection="0"/>
    <xf numFmtId="0" fontId="34" fillId="0" borderId="33" applyNumberFormat="0" applyFill="0" applyAlignment="0" applyProtection="0"/>
    <xf numFmtId="0" fontId="35" fillId="0" borderId="34" applyNumberFormat="0" applyFill="0" applyAlignment="0" applyProtection="0"/>
    <xf numFmtId="0" fontId="36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7" fillId="15" borderId="31" applyNumberFormat="0" applyAlignment="0" applyProtection="0"/>
    <xf numFmtId="0" fontId="38" fillId="0" borderId="36" applyNumberFormat="0" applyFill="0" applyAlignment="0" applyProtection="0"/>
    <xf numFmtId="0" fontId="39" fillId="30" borderId="0" applyNumberFormat="0" applyBorder="0" applyAlignment="0" applyProtection="0"/>
    <xf numFmtId="0" fontId="22" fillId="31" borderId="37" applyNumberFormat="0" applyFont="0" applyAlignment="0" applyProtection="0"/>
    <xf numFmtId="0" fontId="40" fillId="28" borderId="38" applyNumberFormat="0" applyAlignment="0" applyProtection="0"/>
    <xf numFmtId="0" fontId="41" fillId="0" borderId="0" applyNumberFormat="0" applyFill="0" applyBorder="0" applyAlignment="0" applyProtection="0"/>
    <xf numFmtId="0" fontId="42" fillId="0" borderId="39" applyNumberFormat="0" applyFill="0" applyAlignment="0" applyProtection="0"/>
    <xf numFmtId="0" fontId="43" fillId="0" borderId="0" applyNumberForma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372"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/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" fontId="5" fillId="0" borderId="1" xfId="0" applyNumberFormat="1" applyFont="1" applyBorder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4" fontId="5" fillId="3" borderId="0" xfId="0" applyNumberFormat="1" applyFont="1" applyFill="1" applyAlignment="1">
      <alignment vertical="center" wrapText="1"/>
    </xf>
    <xf numFmtId="0" fontId="5" fillId="3" borderId="0" xfId="0" applyFont="1" applyFill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vertical="center" wrapText="1"/>
    </xf>
    <xf numFmtId="4" fontId="5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1" fontId="9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  <xf numFmtId="0" fontId="9" fillId="4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4" fontId="5" fillId="7" borderId="0" xfId="0" applyNumberFormat="1" applyFont="1" applyFill="1" applyAlignment="1">
      <alignment wrapText="1"/>
    </xf>
    <xf numFmtId="49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vertical="center" wrapText="1"/>
    </xf>
    <xf numFmtId="4" fontId="5" fillId="7" borderId="1" xfId="0" applyNumberFormat="1" applyFont="1" applyFill="1" applyBorder="1" applyAlignment="1">
      <alignment horizontal="right" vertical="center" wrapText="1"/>
    </xf>
    <xf numFmtId="4" fontId="5" fillId="7" borderId="0" xfId="0" applyNumberFormat="1" applyFont="1" applyFill="1" applyAlignment="1">
      <alignment vertical="center" wrapText="1"/>
    </xf>
    <xf numFmtId="0" fontId="5" fillId="7" borderId="0" xfId="0" applyFont="1" applyFill="1" applyAlignment="1">
      <alignment wrapText="1"/>
    </xf>
    <xf numFmtId="2" fontId="9" fillId="5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12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2" fillId="6" borderId="0" xfId="0" applyFont="1" applyFill="1"/>
    <xf numFmtId="49" fontId="4" fillId="6" borderId="1" xfId="0" applyNumberFormat="1" applyFont="1" applyFill="1" applyBorder="1" applyAlignment="1">
      <alignment vertical="center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vertical="center" wrapText="1"/>
    </xf>
    <xf numFmtId="165" fontId="4" fillId="6" borderId="1" xfId="0" applyNumberFormat="1" applyFont="1" applyFill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" fillId="0" borderId="1" xfId="0" applyFont="1" applyBorder="1"/>
    <xf numFmtId="4" fontId="5" fillId="0" borderId="1" xfId="0" applyNumberFormat="1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" fontId="5" fillId="0" borderId="9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left" wrapText="1"/>
    </xf>
    <xf numFmtId="4" fontId="19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4" fontId="8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4" fontId="5" fillId="0" borderId="9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3" fontId="9" fillId="0" borderId="19" xfId="0" applyNumberFormat="1" applyFont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vertical="center" wrapText="1"/>
    </xf>
    <xf numFmtId="4" fontId="9" fillId="0" borderId="19" xfId="0" applyNumberFormat="1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horizontal="right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horizontal="right" vertical="center" wrapText="1"/>
    </xf>
    <xf numFmtId="4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vertical="center" wrapText="1"/>
    </xf>
    <xf numFmtId="165" fontId="9" fillId="0" borderId="21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165" fontId="5" fillId="0" borderId="19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horizontal="left" wrapText="1"/>
    </xf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center" wrapText="1"/>
    </xf>
    <xf numFmtId="3" fontId="9" fillId="0" borderId="21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wrapText="1"/>
    </xf>
    <xf numFmtId="2" fontId="5" fillId="0" borderId="19" xfId="0" applyNumberFormat="1" applyFont="1" applyBorder="1" applyAlignment="1">
      <alignment horizontal="right" vertical="center"/>
    </xf>
    <xf numFmtId="4" fontId="5" fillId="0" borderId="19" xfId="0" applyNumberFormat="1" applyFont="1" applyBorder="1" applyAlignment="1">
      <alignment vertical="center"/>
    </xf>
    <xf numFmtId="49" fontId="9" fillId="0" borderId="20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right" vertical="center" wrapText="1"/>
    </xf>
    <xf numFmtId="4" fontId="5" fillId="9" borderId="1" xfId="0" applyNumberFormat="1" applyFont="1" applyFill="1" applyBorder="1" applyAlignment="1">
      <alignment vertical="center" wrapText="1"/>
    </xf>
    <xf numFmtId="4" fontId="5" fillId="9" borderId="6" xfId="0" applyNumberFormat="1" applyFont="1" applyFill="1" applyBorder="1" applyAlignment="1">
      <alignment vertical="center" wrapText="1"/>
    </xf>
    <xf numFmtId="4" fontId="9" fillId="9" borderId="1" xfId="0" applyNumberFormat="1" applyFont="1" applyFill="1" applyBorder="1" applyAlignment="1">
      <alignment vertical="center" wrapText="1"/>
    </xf>
    <xf numFmtId="4" fontId="9" fillId="9" borderId="21" xfId="0" applyNumberFormat="1" applyFont="1" applyFill="1" applyBorder="1" applyAlignment="1">
      <alignment vertical="center" wrapText="1"/>
    </xf>
    <xf numFmtId="4" fontId="5" fillId="9" borderId="19" xfId="0" applyNumberFormat="1" applyFont="1" applyFill="1" applyBorder="1" applyAlignment="1">
      <alignment vertical="center" wrapText="1"/>
    </xf>
    <xf numFmtId="4" fontId="5" fillId="9" borderId="1" xfId="0" applyNumberFormat="1" applyFont="1" applyFill="1" applyBorder="1" applyAlignment="1">
      <alignment horizontal="right" vertical="center" wrapText="1"/>
    </xf>
    <xf numFmtId="4" fontId="5" fillId="9" borderId="21" xfId="0" applyNumberFormat="1" applyFont="1" applyFill="1" applyBorder="1" applyAlignment="1">
      <alignment vertical="center" wrapText="1"/>
    </xf>
    <xf numFmtId="4" fontId="9" fillId="9" borderId="19" xfId="0" applyNumberFormat="1" applyFont="1" applyFill="1" applyBorder="1" applyAlignment="1">
      <alignment vertical="center" wrapText="1"/>
    </xf>
    <xf numFmtId="3" fontId="9" fillId="9" borderId="1" xfId="0" applyNumberFormat="1" applyFont="1" applyFill="1" applyBorder="1" applyAlignment="1">
      <alignment horizontal="center" vertical="center" wrapText="1"/>
    </xf>
    <xf numFmtId="4" fontId="5" fillId="9" borderId="24" xfId="0" applyNumberFormat="1" applyFont="1" applyFill="1" applyBorder="1" applyAlignment="1">
      <alignment horizontal="right" vertical="center" wrapText="1"/>
    </xf>
    <xf numFmtId="4" fontId="5" fillId="9" borderId="19" xfId="0" applyNumberFormat="1" applyFont="1" applyFill="1" applyBorder="1" applyAlignment="1">
      <alignment horizontal="right" vertical="center" wrapText="1"/>
    </xf>
    <xf numFmtId="4" fontId="9" fillId="9" borderId="1" xfId="0" applyNumberFormat="1" applyFont="1" applyFill="1" applyBorder="1" applyAlignment="1">
      <alignment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center" vertical="center" wrapText="1"/>
    </xf>
    <xf numFmtId="4" fontId="5" fillId="0" borderId="29" xfId="0" applyNumberFormat="1" applyFont="1" applyBorder="1" applyAlignment="1">
      <alignment horizontal="right" vertical="center" wrapText="1"/>
    </xf>
    <xf numFmtId="4" fontId="44" fillId="0" borderId="0" xfId="0" applyNumberFormat="1" applyFont="1" applyAlignment="1">
      <alignment wrapText="1"/>
    </xf>
    <xf numFmtId="4" fontId="45" fillId="0" borderId="0" xfId="0" applyNumberFormat="1" applyFont="1" applyAlignment="1">
      <alignment wrapText="1"/>
    </xf>
    <xf numFmtId="4" fontId="21" fillId="0" borderId="0" xfId="0" applyNumberFormat="1" applyFont="1" applyAlignment="1">
      <alignment wrapText="1"/>
    </xf>
    <xf numFmtId="4" fontId="46" fillId="0" borderId="0" xfId="0" applyNumberFormat="1" applyFont="1" applyAlignment="1">
      <alignment wrapText="1"/>
    </xf>
    <xf numFmtId="4" fontId="21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4" fontId="26" fillId="0" borderId="0" xfId="0" applyNumberFormat="1" applyFont="1" applyAlignment="1">
      <alignment horizontal="center" vertical="center" wrapText="1"/>
    </xf>
    <xf numFmtId="4" fontId="9" fillId="0" borderId="20" xfId="0" applyNumberFormat="1" applyFont="1" applyBorder="1" applyAlignment="1">
      <alignment wrapText="1"/>
    </xf>
    <xf numFmtId="4" fontId="9" fillId="0" borderId="20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4" fontId="9" fillId="0" borderId="40" xfId="0" applyNumberFormat="1" applyFont="1" applyBorder="1" applyAlignment="1">
      <alignment vertical="center" wrapText="1"/>
    </xf>
    <xf numFmtId="4" fontId="5" fillId="0" borderId="41" xfId="0" applyNumberFormat="1" applyFont="1" applyBorder="1" applyAlignment="1">
      <alignment vertical="center" wrapText="1"/>
    </xf>
    <xf numFmtId="4" fontId="5" fillId="0" borderId="12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horizontal="right" vertical="center" wrapText="1"/>
    </xf>
    <xf numFmtId="4" fontId="5" fillId="0" borderId="40" xfId="0" applyNumberFormat="1" applyFont="1" applyBorder="1" applyAlignment="1">
      <alignment vertical="center" wrapText="1"/>
    </xf>
    <xf numFmtId="4" fontId="5" fillId="0" borderId="42" xfId="0" applyNumberFormat="1" applyFont="1" applyBorder="1" applyAlignment="1">
      <alignment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wrapText="1"/>
    </xf>
    <xf numFmtId="4" fontId="5" fillId="0" borderId="14" xfId="0" applyNumberFormat="1" applyFont="1" applyBorder="1" applyAlignment="1">
      <alignment wrapText="1"/>
    </xf>
    <xf numFmtId="4" fontId="19" fillId="0" borderId="9" xfId="0" applyNumberFormat="1" applyFont="1" applyBorder="1" applyAlignment="1">
      <alignment wrapText="1"/>
    </xf>
    <xf numFmtId="4" fontId="9" fillId="0" borderId="19" xfId="0" applyNumberFormat="1" applyFont="1" applyBorder="1" applyAlignment="1">
      <alignment wrapText="1"/>
    </xf>
    <xf numFmtId="4" fontId="9" fillId="0" borderId="19" xfId="0" applyNumberFormat="1" applyFont="1" applyBorder="1" applyAlignment="1">
      <alignment horizontal="right" vertical="center" wrapText="1"/>
    </xf>
    <xf numFmtId="0" fontId="5" fillId="0" borderId="30" xfId="0" applyFont="1" applyBorder="1" applyAlignment="1">
      <alignment horizontal="center" vertical="center" wrapText="1"/>
    </xf>
    <xf numFmtId="0" fontId="9" fillId="32" borderId="19" xfId="0" applyFont="1" applyFill="1" applyBorder="1" applyAlignment="1">
      <alignment horizontal="center" vertical="center" wrapText="1"/>
    </xf>
    <xf numFmtId="0" fontId="9" fillId="32" borderId="19" xfId="0" applyFont="1" applyFill="1" applyBorder="1" applyAlignment="1">
      <alignment horizontal="left" vertical="center" wrapText="1"/>
    </xf>
    <xf numFmtId="3" fontId="9" fillId="32" borderId="19" xfId="0" applyNumberFormat="1" applyFont="1" applyFill="1" applyBorder="1" applyAlignment="1">
      <alignment horizontal="center" vertical="center" wrapText="1"/>
    </xf>
    <xf numFmtId="4" fontId="5" fillId="32" borderId="19" xfId="0" applyNumberFormat="1" applyFont="1" applyFill="1" applyBorder="1" applyAlignment="1">
      <alignment vertical="center" wrapText="1"/>
    </xf>
    <xf numFmtId="4" fontId="5" fillId="32" borderId="41" xfId="0" applyNumberFormat="1" applyFont="1" applyFill="1" applyBorder="1" applyAlignment="1">
      <alignment vertical="center" wrapText="1"/>
    </xf>
    <xf numFmtId="4" fontId="9" fillId="32" borderId="19" xfId="0" applyNumberFormat="1" applyFont="1" applyFill="1" applyBorder="1" applyAlignment="1">
      <alignment vertical="center" wrapText="1"/>
    </xf>
    <xf numFmtId="1" fontId="9" fillId="32" borderId="19" xfId="0" applyNumberFormat="1" applyFont="1" applyFill="1" applyBorder="1" applyAlignment="1">
      <alignment horizontal="center" vertical="center" wrapText="1"/>
    </xf>
    <xf numFmtId="0" fontId="9" fillId="32" borderId="1" xfId="0" applyFont="1" applyFill="1" applyBorder="1" applyAlignment="1">
      <alignment horizontal="left" vertical="center" wrapText="1"/>
    </xf>
    <xf numFmtId="0" fontId="9" fillId="32" borderId="1" xfId="0" applyFont="1" applyFill="1" applyBorder="1" applyAlignment="1">
      <alignment horizontal="center" vertical="center" wrapText="1"/>
    </xf>
    <xf numFmtId="1" fontId="9" fillId="32" borderId="1" xfId="0" applyNumberFormat="1" applyFont="1" applyFill="1" applyBorder="1" applyAlignment="1">
      <alignment horizontal="center" wrapText="1"/>
    </xf>
    <xf numFmtId="3" fontId="9" fillId="32" borderId="1" xfId="0" applyNumberFormat="1" applyFont="1" applyFill="1" applyBorder="1" applyAlignment="1">
      <alignment horizontal="center" vertical="center" wrapText="1"/>
    </xf>
    <xf numFmtId="165" fontId="9" fillId="32" borderId="1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center" vertical="center" wrapText="1"/>
    </xf>
    <xf numFmtId="49" fontId="9" fillId="32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9" xfId="14" applyNumberFormat="1" applyFont="1" applyFill="1" applyBorder="1" applyAlignment="1">
      <alignment horizontal="right" vertical="center" wrapText="1"/>
    </xf>
    <xf numFmtId="4" fontId="9" fillId="32" borderId="21" xfId="0" applyNumberFormat="1" applyFont="1" applyFill="1" applyBorder="1" applyAlignment="1">
      <alignment vertical="center" wrapText="1"/>
    </xf>
    <xf numFmtId="4" fontId="9" fillId="32" borderId="40" xfId="0" applyNumberFormat="1" applyFont="1" applyFill="1" applyBorder="1" applyAlignment="1">
      <alignment vertical="center" wrapText="1"/>
    </xf>
    <xf numFmtId="4" fontId="9" fillId="32" borderId="19" xfId="0" applyNumberFormat="1" applyFont="1" applyFill="1" applyBorder="1" applyAlignment="1">
      <alignment horizontal="center" vertical="center" wrapText="1"/>
    </xf>
    <xf numFmtId="165" fontId="5" fillId="0" borderId="20" xfId="0" applyNumberFormat="1" applyFont="1" applyBorder="1" applyAlignment="1">
      <alignment horizontal="center" vertical="center" wrapText="1"/>
    </xf>
    <xf numFmtId="49" fontId="9" fillId="33" borderId="1" xfId="0" applyNumberFormat="1" applyFont="1" applyFill="1" applyBorder="1" applyAlignment="1">
      <alignment horizontal="center" vertical="center" wrapText="1"/>
    </xf>
    <xf numFmtId="0" fontId="9" fillId="33" borderId="1" xfId="0" applyFont="1" applyFill="1" applyBorder="1" applyAlignment="1">
      <alignment horizontal="left" vertical="center" wrapText="1"/>
    </xf>
    <xf numFmtId="0" fontId="9" fillId="33" borderId="1" xfId="0" applyFont="1" applyFill="1" applyBorder="1" applyAlignment="1">
      <alignment vertical="center" wrapText="1"/>
    </xf>
    <xf numFmtId="0" fontId="9" fillId="33" borderId="1" xfId="0" applyFont="1" applyFill="1" applyBorder="1" applyAlignment="1">
      <alignment horizontal="center" vertical="center" wrapText="1"/>
    </xf>
    <xf numFmtId="0" fontId="5" fillId="33" borderId="1" xfId="0" applyFont="1" applyFill="1" applyBorder="1" applyAlignment="1">
      <alignment horizontal="center" vertical="center" wrapText="1"/>
    </xf>
    <xf numFmtId="165" fontId="9" fillId="33" borderId="1" xfId="0" applyNumberFormat="1" applyFont="1" applyFill="1" applyBorder="1" applyAlignment="1">
      <alignment horizontal="center" vertical="center" wrapText="1"/>
    </xf>
    <xf numFmtId="0" fontId="5" fillId="33" borderId="20" xfId="0" applyFont="1" applyFill="1" applyBorder="1" applyAlignment="1">
      <alignment horizontal="center" vertical="center" wrapText="1"/>
    </xf>
    <xf numFmtId="0" fontId="5" fillId="33" borderId="19" xfId="0" applyFont="1" applyFill="1" applyBorder="1" applyAlignment="1">
      <alignment horizontal="center" vertical="center" wrapText="1"/>
    </xf>
    <xf numFmtId="4" fontId="9" fillId="33" borderId="19" xfId="0" applyNumberFormat="1" applyFont="1" applyFill="1" applyBorder="1" applyAlignment="1">
      <alignment vertical="center" wrapText="1"/>
    </xf>
    <xf numFmtId="4" fontId="9" fillId="33" borderId="41" xfId="0" applyNumberFormat="1" applyFont="1" applyFill="1" applyBorder="1" applyAlignment="1">
      <alignment vertical="center" wrapText="1"/>
    </xf>
    <xf numFmtId="1" fontId="9" fillId="33" borderId="1" xfId="0" applyNumberFormat="1" applyFont="1" applyFill="1" applyBorder="1" applyAlignment="1">
      <alignment horizontal="center" vertical="center" wrapText="1"/>
    </xf>
    <xf numFmtId="4" fontId="9" fillId="33" borderId="1" xfId="0" applyNumberFormat="1" applyFont="1" applyFill="1" applyBorder="1" applyAlignment="1">
      <alignment vertical="center" wrapText="1"/>
    </xf>
    <xf numFmtId="4" fontId="9" fillId="33" borderId="20" xfId="0" applyNumberFormat="1" applyFont="1" applyFill="1" applyBorder="1" applyAlignment="1">
      <alignment vertical="center" wrapText="1"/>
    </xf>
    <xf numFmtId="4" fontId="5" fillId="0" borderId="6" xfId="0" applyNumberFormat="1" applyFont="1" applyBorder="1" applyAlignment="1">
      <alignment horizontal="right" vertical="center" wrapText="1"/>
    </xf>
    <xf numFmtId="4" fontId="5" fillId="0" borderId="24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9" fillId="33" borderId="1" xfId="0" applyNumberFormat="1" applyFont="1" applyFill="1" applyBorder="1" applyAlignment="1">
      <alignment horizontal="center" vertical="center" wrapText="1"/>
    </xf>
    <xf numFmtId="4" fontId="5" fillId="3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8" xfId="0" applyFont="1" applyBorder="1" applyAlignment="1">
      <alignment horizontal="left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right" vertical="center" wrapText="1"/>
    </xf>
    <xf numFmtId="4" fontId="5" fillId="0" borderId="27" xfId="0" applyNumberFormat="1" applyFont="1" applyBorder="1" applyAlignment="1">
      <alignment horizontal="right" vertical="center" wrapText="1"/>
    </xf>
    <xf numFmtId="4" fontId="5" fillId="0" borderId="25" xfId="0" applyNumberFormat="1" applyFont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4" fontId="5" fillId="0" borderId="21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165" fontId="9" fillId="0" borderId="21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9" fillId="33" borderId="21" xfId="0" applyFont="1" applyFill="1" applyBorder="1" applyAlignment="1">
      <alignment vertical="center" wrapText="1"/>
    </xf>
    <xf numFmtId="0" fontId="22" fillId="33" borderId="6" xfId="0" applyFont="1" applyFill="1" applyBorder="1" applyAlignment="1">
      <alignment vertical="center" wrapText="1"/>
    </xf>
    <xf numFmtId="4" fontId="5" fillId="0" borderId="19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49" fontId="9" fillId="32" borderId="19" xfId="0" applyNumberFormat="1" applyFont="1" applyFill="1" applyBorder="1" applyAlignment="1">
      <alignment horizontal="center" vertical="center" wrapText="1"/>
    </xf>
    <xf numFmtId="0" fontId="9" fillId="32" borderId="19" xfId="0" applyFont="1" applyFill="1" applyBorder="1" applyAlignment="1">
      <alignment horizontal="center" vertical="center" wrapText="1"/>
    </xf>
    <xf numFmtId="0" fontId="9" fillId="32" borderId="19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49" fontId="9" fillId="32" borderId="1" xfId="0" applyNumberFormat="1" applyFont="1" applyFill="1" applyBorder="1" applyAlignment="1">
      <alignment horizontal="center" vertical="center" wrapText="1"/>
    </xf>
    <xf numFmtId="49" fontId="9" fillId="32" borderId="6" xfId="0" applyNumberFormat="1" applyFont="1" applyFill="1" applyBorder="1" applyAlignment="1">
      <alignment horizontal="center" vertical="center" wrapText="1"/>
    </xf>
    <xf numFmtId="0" fontId="9" fillId="32" borderId="1" xfId="0" applyFont="1" applyFill="1" applyBorder="1" applyAlignment="1">
      <alignment horizontal="left" vertical="center" wrapText="1"/>
    </xf>
    <xf numFmtId="0" fontId="9" fillId="32" borderId="6" xfId="0" applyFont="1" applyFill="1" applyBorder="1" applyAlignment="1">
      <alignment horizontal="left" vertical="center" wrapText="1"/>
    </xf>
    <xf numFmtId="4" fontId="5" fillId="32" borderId="1" xfId="0" applyNumberFormat="1" applyFont="1" applyFill="1" applyBorder="1" applyAlignment="1">
      <alignment vertical="center" wrapText="1"/>
    </xf>
    <xf numFmtId="4" fontId="5" fillId="32" borderId="6" xfId="0" applyNumberFormat="1" applyFont="1" applyFill="1" applyBorder="1" applyAlignment="1">
      <alignment vertical="center" wrapText="1"/>
    </xf>
    <xf numFmtId="4" fontId="5" fillId="32" borderId="20" xfId="0" applyNumberFormat="1" applyFont="1" applyFill="1" applyBorder="1" applyAlignment="1">
      <alignment vertical="center" wrapText="1"/>
    </xf>
    <xf numFmtId="4" fontId="5" fillId="32" borderId="12" xfId="0" applyNumberFormat="1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9" fillId="33" borderId="1" xfId="0" applyFont="1" applyFill="1" applyBorder="1" applyAlignment="1">
      <alignment horizontal="left" vertical="center" wrapText="1"/>
    </xf>
    <xf numFmtId="0" fontId="9" fillId="33" borderId="6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49" fontId="9" fillId="33" borderId="1" xfId="0" applyNumberFormat="1" applyFont="1" applyFill="1" applyBorder="1" applyAlignment="1">
      <alignment horizontal="center" vertical="center" wrapText="1"/>
    </xf>
    <xf numFmtId="49" fontId="9" fillId="33" borderId="6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33" borderId="2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20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wrapText="1"/>
    </xf>
    <xf numFmtId="4" fontId="5" fillId="0" borderId="11" xfId="0" applyNumberFormat="1" applyFont="1" applyBorder="1" applyAlignment="1">
      <alignment horizontal="center" wrapText="1"/>
    </xf>
    <xf numFmtId="4" fontId="5" fillId="0" borderId="14" xfId="0" applyNumberFormat="1" applyFont="1" applyBorder="1" applyAlignment="1">
      <alignment horizontal="center" wrapText="1"/>
    </xf>
    <xf numFmtId="4" fontId="5" fillId="9" borderId="1" xfId="0" applyNumberFormat="1" applyFont="1" applyFill="1" applyBorder="1" applyAlignment="1">
      <alignment vertical="center" wrapText="1"/>
    </xf>
    <xf numFmtId="4" fontId="5" fillId="9" borderId="6" xfId="0" applyNumberFormat="1" applyFont="1" applyFill="1" applyBorder="1" applyAlignment="1">
      <alignment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67">
    <cellStyle name="20% - Accent1" xfId="16" xr:uid="{00000000-0005-0000-0000-000000000000}"/>
    <cellStyle name="20% - Accent2" xfId="17" xr:uid="{00000000-0005-0000-0000-000001000000}"/>
    <cellStyle name="20% - Accent3" xfId="18" xr:uid="{00000000-0005-0000-0000-000002000000}"/>
    <cellStyle name="20% - Accent4" xfId="19" xr:uid="{00000000-0005-0000-0000-000003000000}"/>
    <cellStyle name="20% - Accent5" xfId="20" xr:uid="{00000000-0005-0000-0000-000004000000}"/>
    <cellStyle name="20% - Accent6" xfId="21" xr:uid="{00000000-0005-0000-0000-000005000000}"/>
    <cellStyle name="40% - Accent1" xfId="22" xr:uid="{00000000-0005-0000-0000-000006000000}"/>
    <cellStyle name="40% - Accent2" xfId="23" xr:uid="{00000000-0005-0000-0000-000007000000}"/>
    <cellStyle name="40% - Accent3" xfId="24" xr:uid="{00000000-0005-0000-0000-000008000000}"/>
    <cellStyle name="40% - Accent4" xfId="25" xr:uid="{00000000-0005-0000-0000-000009000000}"/>
    <cellStyle name="40% - Accent5" xfId="26" xr:uid="{00000000-0005-0000-0000-00000A000000}"/>
    <cellStyle name="40% - Accent6" xfId="27" xr:uid="{00000000-0005-0000-0000-00000B000000}"/>
    <cellStyle name="60% - Accent1" xfId="28" xr:uid="{00000000-0005-0000-0000-00000C000000}"/>
    <cellStyle name="60% - Accent2" xfId="29" xr:uid="{00000000-0005-0000-0000-00000D000000}"/>
    <cellStyle name="60% - Accent3" xfId="30" xr:uid="{00000000-0005-0000-0000-00000E000000}"/>
    <cellStyle name="60% - Accent4" xfId="31" xr:uid="{00000000-0005-0000-0000-00000F000000}"/>
    <cellStyle name="60% - Accent5" xfId="32" xr:uid="{00000000-0005-0000-0000-000010000000}"/>
    <cellStyle name="60% - Accent6" xfId="33" xr:uid="{00000000-0005-0000-0000-000011000000}"/>
    <cellStyle name="Accent1" xfId="34" xr:uid="{00000000-0005-0000-0000-000012000000}"/>
    <cellStyle name="Accent2" xfId="35" xr:uid="{00000000-0005-0000-0000-000013000000}"/>
    <cellStyle name="Accent3" xfId="36" xr:uid="{00000000-0005-0000-0000-000014000000}"/>
    <cellStyle name="Accent4" xfId="37" xr:uid="{00000000-0005-0000-0000-000015000000}"/>
    <cellStyle name="Accent5" xfId="38" xr:uid="{00000000-0005-0000-0000-000016000000}"/>
    <cellStyle name="Accent6" xfId="39" xr:uid="{00000000-0005-0000-0000-000017000000}"/>
    <cellStyle name="Bad" xfId="40" xr:uid="{00000000-0005-0000-0000-000018000000}"/>
    <cellStyle name="Calculation" xfId="41" xr:uid="{00000000-0005-0000-0000-000019000000}"/>
    <cellStyle name="Check Cell" xfId="42" xr:uid="{00000000-0005-0000-0000-00001A000000}"/>
    <cellStyle name="Explanatory Text" xfId="43" xr:uid="{00000000-0005-0000-0000-00001B000000}"/>
    <cellStyle name="Good" xfId="44" xr:uid="{00000000-0005-0000-0000-00001C000000}"/>
    <cellStyle name="Heading 1" xfId="45" xr:uid="{00000000-0005-0000-0000-00001D000000}"/>
    <cellStyle name="Heading 2" xfId="46" xr:uid="{00000000-0005-0000-0000-00001E000000}"/>
    <cellStyle name="Heading 3" xfId="47" xr:uid="{00000000-0005-0000-0000-00001F000000}"/>
    <cellStyle name="Heading 4" xfId="48" xr:uid="{00000000-0005-0000-0000-000020000000}"/>
    <cellStyle name="Input" xfId="49" xr:uid="{00000000-0005-0000-0000-000021000000}"/>
    <cellStyle name="Linked Cell" xfId="50" xr:uid="{00000000-0005-0000-0000-000022000000}"/>
    <cellStyle name="Neutral" xfId="51" xr:uid="{00000000-0005-0000-0000-000023000000}"/>
    <cellStyle name="Note" xfId="52" xr:uid="{00000000-0005-0000-0000-000024000000}"/>
    <cellStyle name="Output" xfId="53" xr:uid="{00000000-0005-0000-0000-000025000000}"/>
    <cellStyle name="Title" xfId="54" xr:uid="{00000000-0005-0000-0000-000026000000}"/>
    <cellStyle name="Total" xfId="55" xr:uid="{00000000-0005-0000-0000-000027000000}"/>
    <cellStyle name="Warning Text" xfId="56" xr:uid="{00000000-0005-0000-0000-000028000000}"/>
    <cellStyle name="Обычный" xfId="0" builtinId="0"/>
    <cellStyle name="Обычный 2" xfId="2" xr:uid="{00000000-0005-0000-0000-00002A000000}"/>
    <cellStyle name="Обычный 2 2" xfId="57" xr:uid="{00000000-0005-0000-0000-00002B000000}"/>
    <cellStyle name="Обычный 3" xfId="3" xr:uid="{00000000-0005-0000-0000-00002C000000}"/>
    <cellStyle name="Обычный 4" xfId="4" xr:uid="{00000000-0005-0000-0000-00002D000000}"/>
    <cellStyle name="Обычный 4 2" xfId="9" xr:uid="{00000000-0005-0000-0000-00002E000000}"/>
    <cellStyle name="Обычный 4 2 2" xfId="62" xr:uid="{00000000-0005-0000-0000-00002F000000}"/>
    <cellStyle name="Обычный 4 3" xfId="58" xr:uid="{00000000-0005-0000-0000-000030000000}"/>
    <cellStyle name="Обычный 5" xfId="5" xr:uid="{00000000-0005-0000-0000-000031000000}"/>
    <cellStyle name="Обычный 5 2" xfId="10" xr:uid="{00000000-0005-0000-0000-000032000000}"/>
    <cellStyle name="Обычный 5 2 2" xfId="63" xr:uid="{00000000-0005-0000-0000-000033000000}"/>
    <cellStyle name="Обычный 5 3" xfId="59" xr:uid="{00000000-0005-0000-0000-000034000000}"/>
    <cellStyle name="Обычный 6" xfId="6" xr:uid="{00000000-0005-0000-0000-000035000000}"/>
    <cellStyle name="Обычный 6 2" xfId="7" xr:uid="{00000000-0005-0000-0000-000036000000}"/>
    <cellStyle name="Обычный 6 2 2" xfId="12" xr:uid="{00000000-0005-0000-0000-000037000000}"/>
    <cellStyle name="Обычный 6 2 2 2" xfId="65" xr:uid="{00000000-0005-0000-0000-000038000000}"/>
    <cellStyle name="Обычный 6 2 3" xfId="61" xr:uid="{00000000-0005-0000-0000-000039000000}"/>
    <cellStyle name="Обычный 6 3" xfId="11" xr:uid="{00000000-0005-0000-0000-00003A000000}"/>
    <cellStyle name="Обычный 6 3 2" xfId="64" xr:uid="{00000000-0005-0000-0000-00003B000000}"/>
    <cellStyle name="Обычный 6 4" xfId="60" xr:uid="{00000000-0005-0000-0000-00003C000000}"/>
    <cellStyle name="Обычный 7" xfId="1" xr:uid="{00000000-0005-0000-0000-00003D000000}"/>
    <cellStyle name="Процентный 2" xfId="15" xr:uid="{00000000-0005-0000-0000-00003E000000}"/>
    <cellStyle name="Финансовый 2" xfId="8" xr:uid="{00000000-0005-0000-0000-00003F000000}"/>
    <cellStyle name="Финансовый 2 2" xfId="13" xr:uid="{00000000-0005-0000-0000-000040000000}"/>
    <cellStyle name="Финансовый 2 2 2" xfId="66" xr:uid="{00000000-0005-0000-0000-000041000000}"/>
    <cellStyle name="Финансовый 3" xfId="14" xr:uid="{00000000-0005-0000-0000-00004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" customWidth="1"/>
    <col min="2" max="2" width="9.140625" customWidth="1"/>
    <col min="3" max="3" width="11.85546875" customWidth="1"/>
    <col min="4" max="4" width="14.5703125" customWidth="1"/>
    <col min="5" max="5" width="11.5703125" customWidth="1"/>
    <col min="6" max="6" width="9.5703125" customWidth="1"/>
  </cols>
  <sheetData>
    <row r="1" spans="1:6" ht="18.75" x14ac:dyDescent="0.2">
      <c r="A1" s="247" t="s">
        <v>0</v>
      </c>
      <c r="B1" s="247"/>
      <c r="C1" s="247"/>
      <c r="D1" s="247"/>
      <c r="E1" s="247"/>
      <c r="F1" s="247"/>
    </row>
    <row r="3" spans="1:6" ht="18.75" x14ac:dyDescent="0.2">
      <c r="A3" s="2" t="s">
        <v>1</v>
      </c>
      <c r="B3" s="238"/>
      <c r="C3" s="239"/>
      <c r="D3" s="239"/>
      <c r="E3" s="239"/>
      <c r="F3" s="240"/>
    </row>
    <row r="4" spans="1:6" ht="37.5" x14ac:dyDescent="0.2">
      <c r="A4" s="2" t="s">
        <v>2</v>
      </c>
      <c r="B4" s="238"/>
      <c r="C4" s="239"/>
      <c r="D4" s="239"/>
      <c r="E4" s="239"/>
      <c r="F4" s="240"/>
    </row>
    <row r="5" spans="1:6" ht="18.75" x14ac:dyDescent="0.2">
      <c r="A5" s="2" t="s">
        <v>3</v>
      </c>
      <c r="B5" s="238"/>
      <c r="C5" s="239"/>
      <c r="D5" s="239"/>
      <c r="E5" s="239"/>
      <c r="F5" s="240"/>
    </row>
    <row r="6" spans="1:6" ht="37.5" x14ac:dyDescent="0.2">
      <c r="A6" s="2" t="s">
        <v>4</v>
      </c>
      <c r="B6" s="238"/>
      <c r="C6" s="239"/>
      <c r="D6" s="239"/>
      <c r="E6" s="239"/>
      <c r="F6" s="240"/>
    </row>
    <row r="7" spans="1:6" ht="37.5" x14ac:dyDescent="0.2">
      <c r="A7" s="2" t="s">
        <v>5</v>
      </c>
      <c r="B7" s="238"/>
      <c r="C7" s="239"/>
      <c r="D7" s="239"/>
      <c r="E7" s="239"/>
      <c r="F7" s="240"/>
    </row>
    <row r="8" spans="1:6" ht="18.75" x14ac:dyDescent="0.2">
      <c r="A8" s="2" t="s">
        <v>6</v>
      </c>
      <c r="B8" s="238"/>
      <c r="C8" s="239"/>
      <c r="D8" s="239"/>
      <c r="E8" s="239"/>
      <c r="F8" s="240"/>
    </row>
    <row r="9" spans="1:6" ht="18.75" x14ac:dyDescent="0.2">
      <c r="A9" s="2" t="s">
        <v>7</v>
      </c>
      <c r="B9" s="238"/>
      <c r="C9" s="239"/>
      <c r="D9" s="239"/>
      <c r="E9" s="239"/>
      <c r="F9" s="240"/>
    </row>
    <row r="10" spans="1:6" ht="57" customHeight="1" x14ac:dyDescent="0.2">
      <c r="A10" s="241" t="s">
        <v>8</v>
      </c>
      <c r="B10" s="244" t="s">
        <v>9</v>
      </c>
      <c r="C10" s="245"/>
      <c r="D10" s="245"/>
      <c r="E10" s="245"/>
      <c r="F10" s="246"/>
    </row>
    <row r="11" spans="1:6" ht="63.75" x14ac:dyDescent="0.2">
      <c r="A11" s="242"/>
      <c r="B11" s="3" t="s">
        <v>10</v>
      </c>
      <c r="C11" s="3" t="s">
        <v>11</v>
      </c>
      <c r="D11" s="3" t="s">
        <v>12</v>
      </c>
      <c r="E11" s="3" t="s">
        <v>13</v>
      </c>
      <c r="F11" s="3" t="s">
        <v>14</v>
      </c>
    </row>
    <row r="12" spans="1:6" ht="15.75" x14ac:dyDescent="0.2">
      <c r="A12" s="242"/>
      <c r="B12" s="4">
        <v>2021</v>
      </c>
      <c r="C12" s="5"/>
      <c r="D12" s="5"/>
      <c r="E12" s="5"/>
      <c r="F12" s="5"/>
    </row>
    <row r="13" spans="1:6" ht="15.75" x14ac:dyDescent="0.2">
      <c r="A13" s="242"/>
      <c r="B13" s="6">
        <v>2022</v>
      </c>
      <c r="C13" s="7"/>
      <c r="D13" s="7"/>
      <c r="E13" s="7"/>
      <c r="F13" s="7"/>
    </row>
    <row r="14" spans="1:6" ht="15.75" x14ac:dyDescent="0.2">
      <c r="A14" s="242"/>
      <c r="B14" s="6">
        <v>2023</v>
      </c>
      <c r="C14" s="7"/>
      <c r="D14" s="7"/>
      <c r="E14" s="7"/>
      <c r="F14" s="7"/>
    </row>
    <row r="15" spans="1:6" ht="15.75" x14ac:dyDescent="0.2">
      <c r="A15" s="242"/>
      <c r="B15" s="6" t="s">
        <v>15</v>
      </c>
      <c r="C15" s="7"/>
      <c r="D15" s="7"/>
      <c r="E15" s="7"/>
      <c r="F15" s="7"/>
    </row>
    <row r="16" spans="1:6" ht="107.25" customHeight="1" x14ac:dyDescent="0.2">
      <c r="A16" s="243"/>
      <c r="B16" s="238" t="s">
        <v>16</v>
      </c>
      <c r="C16" s="239"/>
      <c r="D16" s="239"/>
      <c r="E16" s="239"/>
      <c r="F16" s="240"/>
    </row>
    <row r="17" spans="1:6" ht="75" x14ac:dyDescent="0.2">
      <c r="A17" s="2" t="s">
        <v>17</v>
      </c>
      <c r="B17" s="238"/>
      <c r="C17" s="239"/>
      <c r="D17" s="239"/>
      <c r="E17" s="239"/>
      <c r="F17" s="240"/>
    </row>
  </sheetData>
  <mergeCells count="12">
    <mergeCell ref="A1:F1"/>
    <mergeCell ref="B8:F8"/>
    <mergeCell ref="B7:F7"/>
    <mergeCell ref="B3:F3"/>
    <mergeCell ref="B4:F4"/>
    <mergeCell ref="B5:F5"/>
    <mergeCell ref="B6:F6"/>
    <mergeCell ref="B9:F9"/>
    <mergeCell ref="B17:F17"/>
    <mergeCell ref="A10:A16"/>
    <mergeCell ref="B10:F10"/>
    <mergeCell ref="B16:F16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19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8.7109375" style="8" bestFit="1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1.85546875" style="8" customWidth="1"/>
    <col min="13" max="13" width="10.42578125" style="8" customWidth="1"/>
    <col min="14" max="14" width="11.140625" style="8" customWidth="1"/>
    <col min="15" max="15" width="12.42578125" style="8" customWidth="1"/>
    <col min="16" max="16" width="8.7109375" style="8" bestFit="1" customWidth="1"/>
    <col min="17" max="16384" width="8.7109375" style="8"/>
  </cols>
  <sheetData>
    <row r="1" spans="1:15" ht="18.75" x14ac:dyDescent="0.25">
      <c r="A1" s="247" t="s">
        <v>26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5" ht="18.75" x14ac:dyDescent="0.25">
      <c r="A2" s="247" t="s">
        <v>205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</row>
    <row r="4" spans="1:15" ht="30" customHeight="1" x14ac:dyDescent="0.25">
      <c r="A4" s="251" t="s">
        <v>28</v>
      </c>
      <c r="B4" s="251" t="s">
        <v>29</v>
      </c>
      <c r="C4" s="251" t="s">
        <v>30</v>
      </c>
      <c r="D4" s="251" t="s">
        <v>31</v>
      </c>
      <c r="E4" s="253"/>
      <c r="F4" s="251" t="s">
        <v>32</v>
      </c>
      <c r="G4" s="251" t="s">
        <v>33</v>
      </c>
      <c r="H4" s="254"/>
      <c r="I4" s="254"/>
      <c r="J4" s="253"/>
      <c r="K4" s="251" t="s">
        <v>34</v>
      </c>
      <c r="L4" s="254"/>
      <c r="M4" s="254"/>
      <c r="N4" s="254"/>
      <c r="O4" s="253"/>
    </row>
    <row r="5" spans="1:15" ht="47.25" x14ac:dyDescent="0.25">
      <c r="A5" s="252"/>
      <c r="B5" s="252"/>
      <c r="C5" s="252"/>
      <c r="D5" s="6" t="s">
        <v>37</v>
      </c>
      <c r="E5" s="6" t="s">
        <v>38</v>
      </c>
      <c r="F5" s="252"/>
      <c r="G5" s="6" t="s">
        <v>39</v>
      </c>
      <c r="H5" s="6" t="s">
        <v>40</v>
      </c>
      <c r="I5" s="6" t="s">
        <v>41</v>
      </c>
      <c r="J5" s="6" t="s">
        <v>42</v>
      </c>
      <c r="K5" s="6" t="s">
        <v>134</v>
      </c>
      <c r="L5" s="6" t="s">
        <v>43</v>
      </c>
      <c r="M5" s="6" t="s">
        <v>135</v>
      </c>
      <c r="N5" s="6" t="s">
        <v>136</v>
      </c>
      <c r="O5" s="6" t="s">
        <v>137</v>
      </c>
    </row>
    <row r="6" spans="1:1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spans="1:15" x14ac:dyDescent="0.25">
      <c r="A7" s="6" t="s">
        <v>183</v>
      </c>
      <c r="B7" s="6" t="s">
        <v>45</v>
      </c>
      <c r="C7" s="6" t="s">
        <v>45</v>
      </c>
      <c r="D7" s="6" t="s">
        <v>45</v>
      </c>
      <c r="E7" s="6" t="s">
        <v>45</v>
      </c>
      <c r="F7" s="18" t="s">
        <v>206</v>
      </c>
      <c r="G7" s="18"/>
      <c r="H7" s="6"/>
      <c r="I7" s="6"/>
      <c r="J7" s="17"/>
      <c r="K7" s="92"/>
      <c r="L7" s="92"/>
      <c r="M7" s="92"/>
      <c r="N7" s="92"/>
      <c r="O7" s="92"/>
    </row>
    <row r="8" spans="1:15" x14ac:dyDescent="0.25">
      <c r="A8" s="6" t="s">
        <v>207</v>
      </c>
      <c r="B8" s="6" t="s">
        <v>208</v>
      </c>
      <c r="C8" s="6"/>
      <c r="D8" s="6"/>
      <c r="E8" s="6"/>
      <c r="F8" s="18" t="s">
        <v>187</v>
      </c>
      <c r="G8" s="18"/>
      <c r="H8" s="6"/>
      <c r="I8" s="6"/>
      <c r="J8" s="17"/>
      <c r="K8" s="92"/>
      <c r="L8" s="92"/>
      <c r="M8" s="92"/>
      <c r="N8" s="92"/>
      <c r="O8" s="92"/>
    </row>
    <row r="9" spans="1:15" x14ac:dyDescent="0.25">
      <c r="A9" s="6" t="s">
        <v>207</v>
      </c>
      <c r="B9" s="6" t="s">
        <v>208</v>
      </c>
      <c r="C9" s="6"/>
      <c r="D9" s="6"/>
      <c r="E9" s="6"/>
      <c r="F9" s="19" t="s">
        <v>189</v>
      </c>
      <c r="G9" s="18"/>
      <c r="H9" s="6"/>
      <c r="I9" s="6"/>
      <c r="J9" s="17"/>
      <c r="K9" s="92"/>
      <c r="L9" s="92"/>
      <c r="M9" s="92"/>
      <c r="N9" s="92"/>
      <c r="O9" s="92"/>
    </row>
    <row r="10" spans="1:15" x14ac:dyDescent="0.25">
      <c r="A10" s="6" t="s">
        <v>207</v>
      </c>
      <c r="B10" s="6" t="s">
        <v>208</v>
      </c>
      <c r="C10" s="6"/>
      <c r="D10" s="6"/>
      <c r="E10" s="6"/>
      <c r="F10" s="19" t="s">
        <v>191</v>
      </c>
      <c r="G10" s="18"/>
      <c r="H10" s="6"/>
      <c r="I10" s="6"/>
      <c r="J10" s="17"/>
      <c r="K10" s="92"/>
      <c r="L10" s="92"/>
      <c r="M10" s="92"/>
      <c r="N10" s="92"/>
      <c r="O10" s="92"/>
    </row>
    <row r="11" spans="1:15" x14ac:dyDescent="0.25">
      <c r="A11" s="6" t="s">
        <v>207</v>
      </c>
      <c r="B11" s="6" t="s">
        <v>208</v>
      </c>
      <c r="C11" s="6"/>
      <c r="D11" s="6"/>
      <c r="E11" s="6"/>
      <c r="F11" s="19" t="s">
        <v>150</v>
      </c>
      <c r="G11" s="18"/>
      <c r="H11" s="6"/>
      <c r="I11" s="6"/>
      <c r="J11" s="17"/>
      <c r="K11" s="92"/>
      <c r="L11" s="92"/>
      <c r="M11" s="92"/>
      <c r="N11" s="92"/>
      <c r="O11" s="92"/>
    </row>
    <row r="12" spans="1:15" x14ac:dyDescent="0.25">
      <c r="A12" s="6" t="s">
        <v>207</v>
      </c>
      <c r="B12" s="6" t="s">
        <v>208</v>
      </c>
      <c r="C12" s="6"/>
      <c r="D12" s="6"/>
      <c r="E12" s="6"/>
      <c r="F12" s="19" t="s">
        <v>151</v>
      </c>
      <c r="G12" s="18"/>
      <c r="H12" s="6"/>
      <c r="I12" s="6"/>
      <c r="J12" s="17"/>
      <c r="K12" s="92"/>
      <c r="L12" s="92"/>
      <c r="M12" s="92"/>
      <c r="N12" s="92"/>
      <c r="O12" s="92"/>
    </row>
    <row r="13" spans="1:15" x14ac:dyDescent="0.25">
      <c r="A13" s="6" t="s">
        <v>207</v>
      </c>
      <c r="B13" s="6" t="s">
        <v>208</v>
      </c>
      <c r="C13" s="6"/>
      <c r="D13" s="6"/>
      <c r="E13" s="6"/>
      <c r="F13" s="19" t="s">
        <v>194</v>
      </c>
      <c r="G13" s="18"/>
      <c r="H13" s="6"/>
      <c r="I13" s="6"/>
      <c r="J13" s="17"/>
      <c r="K13" s="92"/>
      <c r="L13" s="92"/>
      <c r="M13" s="92"/>
      <c r="N13" s="92"/>
      <c r="O13" s="92"/>
    </row>
    <row r="14" spans="1:15" x14ac:dyDescent="0.25">
      <c r="A14" s="6" t="s">
        <v>207</v>
      </c>
      <c r="B14" s="6" t="s">
        <v>208</v>
      </c>
      <c r="C14" s="6"/>
      <c r="D14" s="6"/>
      <c r="E14" s="6"/>
      <c r="F14" s="19" t="s">
        <v>189</v>
      </c>
      <c r="G14" s="18"/>
      <c r="H14" s="6"/>
      <c r="I14" s="6"/>
      <c r="J14" s="17"/>
      <c r="K14" s="92"/>
      <c r="L14" s="92"/>
      <c r="M14" s="92"/>
      <c r="N14" s="92"/>
      <c r="O14" s="92"/>
    </row>
    <row r="15" spans="1:15" x14ac:dyDescent="0.25">
      <c r="A15" s="6" t="s">
        <v>207</v>
      </c>
      <c r="B15" s="6" t="s">
        <v>208</v>
      </c>
      <c r="C15" s="6"/>
      <c r="D15" s="6"/>
      <c r="E15" s="6"/>
      <c r="F15" s="19" t="s">
        <v>191</v>
      </c>
      <c r="G15" s="18"/>
      <c r="H15" s="6"/>
      <c r="I15" s="6"/>
      <c r="J15" s="17"/>
      <c r="K15" s="92"/>
      <c r="L15" s="92"/>
      <c r="M15" s="92"/>
      <c r="N15" s="92"/>
      <c r="O15" s="92"/>
    </row>
    <row r="16" spans="1:15" x14ac:dyDescent="0.25">
      <c r="A16" s="6" t="s">
        <v>207</v>
      </c>
      <c r="B16" s="6" t="s">
        <v>208</v>
      </c>
      <c r="C16" s="6"/>
      <c r="D16" s="6"/>
      <c r="E16" s="6"/>
      <c r="F16" s="19" t="s">
        <v>150</v>
      </c>
      <c r="G16" s="18"/>
      <c r="H16" s="6"/>
      <c r="I16" s="6"/>
      <c r="J16" s="17"/>
      <c r="K16" s="92"/>
      <c r="L16" s="92"/>
      <c r="M16" s="92"/>
      <c r="N16" s="92"/>
      <c r="O16" s="92"/>
    </row>
    <row r="17" spans="1:15" x14ac:dyDescent="0.25">
      <c r="A17" s="6" t="s">
        <v>207</v>
      </c>
      <c r="B17" s="6" t="s">
        <v>208</v>
      </c>
      <c r="C17" s="6"/>
      <c r="D17" s="6"/>
      <c r="E17" s="6"/>
      <c r="F17" s="19" t="s">
        <v>151</v>
      </c>
      <c r="G17" s="18"/>
      <c r="H17" s="6"/>
      <c r="I17" s="6"/>
      <c r="J17" s="17"/>
      <c r="K17" s="92"/>
      <c r="L17" s="92"/>
      <c r="M17" s="92"/>
      <c r="N17" s="92"/>
      <c r="O17" s="92"/>
    </row>
    <row r="18" spans="1:15" ht="31.5" x14ac:dyDescent="0.25">
      <c r="A18" s="6" t="s">
        <v>207</v>
      </c>
      <c r="B18" s="6" t="s">
        <v>45</v>
      </c>
      <c r="C18" s="6" t="s">
        <v>45</v>
      </c>
      <c r="D18" s="6" t="s">
        <v>45</v>
      </c>
      <c r="E18" s="6" t="s">
        <v>45</v>
      </c>
      <c r="F18" s="18" t="s">
        <v>209</v>
      </c>
      <c r="G18" s="18"/>
      <c r="H18" s="6"/>
      <c r="I18" s="6"/>
      <c r="J18" s="17"/>
      <c r="K18" s="92"/>
      <c r="L18" s="92"/>
      <c r="M18" s="92"/>
      <c r="N18" s="92"/>
      <c r="O18" s="92"/>
    </row>
    <row r="19" spans="1:15" x14ac:dyDescent="0.25">
      <c r="A19" s="6" t="s">
        <v>203</v>
      </c>
      <c r="B19" s="6" t="s">
        <v>204</v>
      </c>
      <c r="C19" s="6"/>
      <c r="D19" s="6"/>
      <c r="E19" s="6"/>
      <c r="F19" s="18" t="s">
        <v>203</v>
      </c>
      <c r="G19" s="18"/>
      <c r="H19" s="6"/>
      <c r="I19" s="6"/>
      <c r="J19" s="17"/>
      <c r="K19" s="92"/>
      <c r="L19" s="92"/>
      <c r="M19" s="92"/>
      <c r="N19" s="92"/>
      <c r="O19" s="92"/>
    </row>
  </sheetData>
  <mergeCells count="9">
    <mergeCell ref="A1:O1"/>
    <mergeCell ref="A2:O2"/>
    <mergeCell ref="D4:E4"/>
    <mergeCell ref="G4:J4"/>
    <mergeCell ref="K4:O4"/>
    <mergeCell ref="A4:A5"/>
    <mergeCell ref="B4:B5"/>
    <mergeCell ref="C4:C5"/>
    <mergeCell ref="F4:F5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22"/>
  <sheetViews>
    <sheetView workbookViewId="0"/>
  </sheetViews>
  <sheetFormatPr defaultColWidth="8.7109375" defaultRowHeight="15.75" x14ac:dyDescent="0.25"/>
  <cols>
    <col min="1" max="1" width="15" style="93" customWidth="1"/>
    <col min="2" max="2" width="13.85546875" style="93" customWidth="1"/>
    <col min="3" max="3" width="8.7109375" style="93" bestFit="1" customWidth="1"/>
    <col min="4" max="4" width="9.5703125" style="93" customWidth="1"/>
    <col min="5" max="5" width="15.140625" style="93" customWidth="1"/>
    <col min="6" max="6" width="45.42578125" style="93" customWidth="1"/>
    <col min="7" max="7" width="20.140625" style="93" customWidth="1"/>
    <col min="8" max="8" width="8.7109375" style="93" bestFit="1" customWidth="1"/>
    <col min="9" max="9" width="11.5703125" style="93" customWidth="1"/>
    <col min="10" max="10" width="12.7109375" style="93" customWidth="1"/>
    <col min="11" max="11" width="10.42578125" style="93" bestFit="1" customWidth="1"/>
    <col min="12" max="12" width="18.42578125" style="93" customWidth="1"/>
    <col min="13" max="13" width="15.140625" style="93" customWidth="1"/>
    <col min="14" max="14" width="18" style="93" customWidth="1"/>
    <col min="15" max="15" width="11.5703125" style="93" customWidth="1"/>
    <col min="16" max="17" width="13.7109375" style="93" customWidth="1"/>
    <col min="18" max="18" width="13.140625" style="93" bestFit="1" customWidth="1"/>
    <col min="19" max="19" width="13.5703125" style="93" bestFit="1" customWidth="1"/>
    <col min="20" max="20" width="8.7109375" style="93" bestFit="1" customWidth="1"/>
    <col min="21" max="16384" width="8.7109375" style="93"/>
  </cols>
  <sheetData>
    <row r="1" spans="1:19" ht="18.75" x14ac:dyDescent="0.25">
      <c r="A1" s="367" t="s">
        <v>210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</row>
    <row r="2" spans="1:19" ht="18.75" x14ac:dyDescent="0.25">
      <c r="A2" s="367" t="s">
        <v>170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</row>
    <row r="3" spans="1:19" ht="18.75" x14ac:dyDescent="0.25">
      <c r="A3" s="367" t="s">
        <v>211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</row>
    <row r="4" spans="1:19" x14ac:dyDescent="0.25">
      <c r="A4" s="368" t="s">
        <v>212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</row>
    <row r="6" spans="1:19" x14ac:dyDescent="0.25">
      <c r="A6" s="251" t="s">
        <v>28</v>
      </c>
      <c r="B6" s="251" t="s">
        <v>29</v>
      </c>
      <c r="C6" s="251" t="s">
        <v>30</v>
      </c>
      <c r="D6" s="251" t="s">
        <v>31</v>
      </c>
      <c r="E6" s="253"/>
      <c r="F6" s="251" t="s">
        <v>32</v>
      </c>
      <c r="G6" s="251" t="s">
        <v>33</v>
      </c>
      <c r="H6" s="254"/>
      <c r="I6" s="254"/>
      <c r="J6" s="254"/>
      <c r="K6" s="253"/>
      <c r="L6" s="251" t="s">
        <v>213</v>
      </c>
      <c r="M6" s="253"/>
      <c r="N6" s="251" t="s">
        <v>214</v>
      </c>
      <c r="O6" s="254"/>
      <c r="P6" s="254"/>
      <c r="Q6" s="254"/>
      <c r="R6" s="254"/>
      <c r="S6" s="253"/>
    </row>
    <row r="7" spans="1:19" x14ac:dyDescent="0.25">
      <c r="A7" s="284"/>
      <c r="B7" s="284"/>
      <c r="C7" s="284"/>
      <c r="D7" s="251" t="s">
        <v>37</v>
      </c>
      <c r="E7" s="251" t="s">
        <v>38</v>
      </c>
      <c r="F7" s="284"/>
      <c r="G7" s="251" t="s">
        <v>39</v>
      </c>
      <c r="H7" s="251" t="s">
        <v>40</v>
      </c>
      <c r="I7" s="251" t="s">
        <v>41</v>
      </c>
      <c r="J7" s="254"/>
      <c r="K7" s="253"/>
      <c r="L7" s="251" t="s">
        <v>215</v>
      </c>
      <c r="M7" s="251" t="s">
        <v>216</v>
      </c>
      <c r="N7" s="251" t="s">
        <v>217</v>
      </c>
      <c r="O7" s="254"/>
      <c r="P7" s="254"/>
      <c r="Q7" s="253"/>
      <c r="R7" s="251" t="s">
        <v>218</v>
      </c>
      <c r="S7" s="253"/>
    </row>
    <row r="8" spans="1:19" ht="63" x14ac:dyDescent="0.25">
      <c r="A8" s="252"/>
      <c r="B8" s="252"/>
      <c r="C8" s="252"/>
      <c r="D8" s="252"/>
      <c r="E8" s="252"/>
      <c r="F8" s="252"/>
      <c r="G8" s="252"/>
      <c r="H8" s="252"/>
      <c r="I8" s="6" t="s">
        <v>219</v>
      </c>
      <c r="J8" s="6" t="s">
        <v>220</v>
      </c>
      <c r="K8" s="6" t="s">
        <v>221</v>
      </c>
      <c r="L8" s="252"/>
      <c r="M8" s="252"/>
      <c r="N8" s="6" t="s">
        <v>222</v>
      </c>
      <c r="O8" s="6" t="s">
        <v>219</v>
      </c>
      <c r="P8" s="6" t="s">
        <v>220</v>
      </c>
      <c r="Q8" s="6" t="s">
        <v>223</v>
      </c>
      <c r="R8" s="6" t="s">
        <v>224</v>
      </c>
      <c r="S8" s="6" t="s">
        <v>225</v>
      </c>
    </row>
    <row r="9" spans="1:19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4">
        <v>8</v>
      </c>
      <c r="I9" s="94">
        <v>9</v>
      </c>
      <c r="J9" s="94">
        <v>10</v>
      </c>
      <c r="K9" s="94">
        <v>11</v>
      </c>
      <c r="L9" s="94">
        <v>12</v>
      </c>
      <c r="M9" s="94">
        <v>13</v>
      </c>
      <c r="N9" s="94">
        <v>14</v>
      </c>
      <c r="O9" s="94">
        <v>15</v>
      </c>
      <c r="P9" s="94">
        <v>16</v>
      </c>
      <c r="Q9" s="94">
        <v>17</v>
      </c>
      <c r="R9" s="94">
        <v>18</v>
      </c>
      <c r="S9" s="94">
        <v>19</v>
      </c>
    </row>
    <row r="10" spans="1:19" x14ac:dyDescent="0.25">
      <c r="A10" s="6" t="s">
        <v>183</v>
      </c>
      <c r="B10" s="6" t="s">
        <v>45</v>
      </c>
      <c r="C10" s="6" t="s">
        <v>45</v>
      </c>
      <c r="D10" s="6" t="s">
        <v>45</v>
      </c>
      <c r="E10" s="6" t="s">
        <v>45</v>
      </c>
      <c r="F10" s="40" t="s">
        <v>206</v>
      </c>
      <c r="G10" s="95"/>
      <c r="H10" s="96"/>
      <c r="I10" s="96"/>
      <c r="J10" s="96"/>
      <c r="K10" s="96"/>
      <c r="L10" s="97"/>
      <c r="M10" s="97"/>
      <c r="N10" s="98"/>
      <c r="O10" s="98"/>
      <c r="P10" s="98"/>
      <c r="Q10" s="98"/>
      <c r="R10" s="98"/>
      <c r="S10" s="98"/>
    </row>
    <row r="11" spans="1:19" x14ac:dyDescent="0.25">
      <c r="A11" s="6" t="s">
        <v>207</v>
      </c>
      <c r="B11" s="6" t="s">
        <v>208</v>
      </c>
      <c r="C11" s="6"/>
      <c r="D11" s="6"/>
      <c r="E11" s="6"/>
      <c r="F11" s="40" t="s">
        <v>187</v>
      </c>
      <c r="G11" s="95"/>
      <c r="H11" s="96"/>
      <c r="I11" s="96"/>
      <c r="J11" s="96"/>
      <c r="K11" s="96"/>
      <c r="L11" s="97"/>
      <c r="M11" s="97"/>
      <c r="N11" s="98"/>
      <c r="O11" s="98"/>
      <c r="P11" s="98"/>
      <c r="Q11" s="98"/>
      <c r="R11" s="98"/>
      <c r="S11" s="98"/>
    </row>
    <row r="12" spans="1:19" x14ac:dyDescent="0.25">
      <c r="A12" s="6" t="s">
        <v>207</v>
      </c>
      <c r="B12" s="6" t="s">
        <v>208</v>
      </c>
      <c r="C12" s="6"/>
      <c r="D12" s="6"/>
      <c r="E12" s="6"/>
      <c r="F12" s="40" t="s">
        <v>189</v>
      </c>
      <c r="G12" s="95"/>
      <c r="H12" s="96"/>
      <c r="I12" s="96"/>
      <c r="J12" s="96"/>
      <c r="K12" s="96"/>
      <c r="L12" s="97"/>
      <c r="M12" s="97"/>
      <c r="N12" s="98"/>
      <c r="O12" s="98"/>
      <c r="P12" s="98"/>
      <c r="Q12" s="98"/>
      <c r="R12" s="98"/>
      <c r="S12" s="98"/>
    </row>
    <row r="13" spans="1:19" x14ac:dyDescent="0.25">
      <c r="A13" s="6" t="s">
        <v>207</v>
      </c>
      <c r="B13" s="6" t="s">
        <v>208</v>
      </c>
      <c r="C13" s="6"/>
      <c r="D13" s="6"/>
      <c r="E13" s="6"/>
      <c r="F13" s="40" t="s">
        <v>191</v>
      </c>
      <c r="G13" s="95"/>
      <c r="H13" s="96"/>
      <c r="I13" s="96"/>
      <c r="J13" s="96"/>
      <c r="K13" s="96"/>
      <c r="L13" s="97"/>
      <c r="M13" s="97"/>
      <c r="N13" s="98"/>
      <c r="O13" s="98"/>
      <c r="P13" s="98"/>
      <c r="Q13" s="98"/>
      <c r="R13" s="98"/>
      <c r="S13" s="98"/>
    </row>
    <row r="14" spans="1:19" x14ac:dyDescent="0.25">
      <c r="A14" s="6" t="s">
        <v>207</v>
      </c>
      <c r="B14" s="6" t="s">
        <v>208</v>
      </c>
      <c r="C14" s="6"/>
      <c r="D14" s="6"/>
      <c r="E14" s="6"/>
      <c r="F14" s="40" t="s">
        <v>150</v>
      </c>
      <c r="G14" s="95"/>
      <c r="H14" s="96"/>
      <c r="I14" s="96"/>
      <c r="J14" s="96"/>
      <c r="K14" s="96"/>
      <c r="L14" s="97"/>
      <c r="M14" s="97"/>
      <c r="N14" s="98"/>
      <c r="O14" s="98"/>
      <c r="P14" s="98"/>
      <c r="Q14" s="98"/>
      <c r="R14" s="98"/>
      <c r="S14" s="98"/>
    </row>
    <row r="15" spans="1:19" x14ac:dyDescent="0.25">
      <c r="A15" s="6" t="s">
        <v>207</v>
      </c>
      <c r="B15" s="6" t="s">
        <v>208</v>
      </c>
      <c r="C15" s="6"/>
      <c r="D15" s="6"/>
      <c r="E15" s="6"/>
      <c r="F15" s="40" t="s">
        <v>151</v>
      </c>
      <c r="G15" s="95"/>
      <c r="H15" s="96"/>
      <c r="I15" s="96"/>
      <c r="J15" s="96"/>
      <c r="K15" s="96"/>
      <c r="L15" s="97"/>
      <c r="M15" s="97"/>
      <c r="N15" s="98"/>
      <c r="O15" s="98"/>
      <c r="P15" s="98"/>
      <c r="Q15" s="98"/>
      <c r="R15" s="98"/>
      <c r="S15" s="98"/>
    </row>
    <row r="16" spans="1:19" x14ac:dyDescent="0.25">
      <c r="A16" s="6" t="s">
        <v>207</v>
      </c>
      <c r="B16" s="6" t="s">
        <v>226</v>
      </c>
      <c r="C16" s="6"/>
      <c r="D16" s="6"/>
      <c r="E16" s="6"/>
      <c r="F16" s="40" t="s">
        <v>194</v>
      </c>
      <c r="G16" s="95"/>
      <c r="H16" s="96"/>
      <c r="I16" s="96"/>
      <c r="J16" s="96"/>
      <c r="K16" s="96"/>
      <c r="L16" s="97"/>
      <c r="M16" s="97"/>
      <c r="N16" s="98"/>
      <c r="O16" s="98"/>
      <c r="P16" s="98"/>
      <c r="Q16" s="98"/>
      <c r="R16" s="98"/>
      <c r="S16" s="98"/>
    </row>
    <row r="17" spans="1:19" x14ac:dyDescent="0.25">
      <c r="A17" s="6" t="s">
        <v>207</v>
      </c>
      <c r="B17" s="6" t="s">
        <v>226</v>
      </c>
      <c r="C17" s="6"/>
      <c r="D17" s="6"/>
      <c r="E17" s="6"/>
      <c r="F17" s="40" t="s">
        <v>189</v>
      </c>
      <c r="G17" s="95"/>
      <c r="H17" s="96"/>
      <c r="I17" s="96"/>
      <c r="J17" s="96"/>
      <c r="K17" s="96"/>
      <c r="L17" s="97"/>
      <c r="M17" s="97"/>
      <c r="N17" s="98"/>
      <c r="O17" s="98"/>
      <c r="P17" s="98"/>
      <c r="Q17" s="98"/>
      <c r="R17" s="98"/>
      <c r="S17" s="98"/>
    </row>
    <row r="18" spans="1:19" x14ac:dyDescent="0.25">
      <c r="A18" s="6" t="s">
        <v>207</v>
      </c>
      <c r="B18" s="6" t="s">
        <v>226</v>
      </c>
      <c r="C18" s="6"/>
      <c r="D18" s="6"/>
      <c r="E18" s="6"/>
      <c r="F18" s="40" t="s">
        <v>191</v>
      </c>
      <c r="G18" s="95"/>
      <c r="H18" s="96"/>
      <c r="I18" s="96"/>
      <c r="J18" s="96"/>
      <c r="K18" s="96"/>
      <c r="L18" s="97"/>
      <c r="M18" s="97"/>
      <c r="N18" s="98"/>
      <c r="O18" s="98"/>
      <c r="P18" s="98"/>
      <c r="Q18" s="98"/>
      <c r="R18" s="98"/>
      <c r="S18" s="98"/>
    </row>
    <row r="19" spans="1:19" x14ac:dyDescent="0.25">
      <c r="A19" s="6" t="s">
        <v>207</v>
      </c>
      <c r="B19" s="6" t="s">
        <v>226</v>
      </c>
      <c r="C19" s="6"/>
      <c r="D19" s="6"/>
      <c r="E19" s="6"/>
      <c r="F19" s="40" t="s">
        <v>150</v>
      </c>
      <c r="G19" s="95"/>
      <c r="H19" s="96"/>
      <c r="I19" s="96"/>
      <c r="J19" s="96"/>
      <c r="K19" s="96"/>
      <c r="L19" s="97"/>
      <c r="M19" s="97"/>
      <c r="N19" s="98"/>
      <c r="O19" s="98"/>
      <c r="P19" s="98"/>
      <c r="Q19" s="98"/>
      <c r="R19" s="98"/>
      <c r="S19" s="98"/>
    </row>
    <row r="20" spans="1:19" x14ac:dyDescent="0.25">
      <c r="A20" s="6" t="s">
        <v>207</v>
      </c>
      <c r="B20" s="6" t="s">
        <v>226</v>
      </c>
      <c r="C20" s="6"/>
      <c r="D20" s="6"/>
      <c r="E20" s="6"/>
      <c r="F20" s="40" t="s">
        <v>151</v>
      </c>
      <c r="G20" s="95"/>
      <c r="H20" s="96"/>
      <c r="I20" s="96"/>
      <c r="J20" s="96"/>
      <c r="K20" s="96"/>
      <c r="L20" s="97"/>
      <c r="M20" s="97"/>
      <c r="N20" s="98"/>
      <c r="O20" s="98"/>
      <c r="P20" s="98"/>
      <c r="Q20" s="98"/>
      <c r="R20" s="98"/>
      <c r="S20" s="98"/>
    </row>
    <row r="21" spans="1:19" ht="31.5" x14ac:dyDescent="0.25">
      <c r="A21" s="6" t="s">
        <v>207</v>
      </c>
      <c r="B21" s="6" t="s">
        <v>45</v>
      </c>
      <c r="C21" s="6" t="s">
        <v>45</v>
      </c>
      <c r="D21" s="6" t="s">
        <v>45</v>
      </c>
      <c r="E21" s="6" t="s">
        <v>45</v>
      </c>
      <c r="F21" s="40" t="s">
        <v>209</v>
      </c>
      <c r="G21" s="95"/>
      <c r="H21" s="96"/>
      <c r="I21" s="96"/>
      <c r="J21" s="96"/>
      <c r="K21" s="96"/>
      <c r="L21" s="97"/>
      <c r="M21" s="97"/>
      <c r="N21" s="98"/>
      <c r="O21" s="98"/>
      <c r="P21" s="98"/>
      <c r="Q21" s="98"/>
      <c r="R21" s="98"/>
      <c r="S21" s="98"/>
    </row>
    <row r="22" spans="1:19" x14ac:dyDescent="0.25">
      <c r="A22" s="6" t="s">
        <v>203</v>
      </c>
      <c r="B22" s="6" t="s">
        <v>204</v>
      </c>
      <c r="C22" s="6"/>
      <c r="D22" s="6"/>
      <c r="E22" s="6"/>
      <c r="F22" s="40" t="s">
        <v>203</v>
      </c>
      <c r="G22" s="95"/>
      <c r="H22" s="96"/>
      <c r="I22" s="96"/>
      <c r="J22" s="96"/>
      <c r="K22" s="96"/>
      <c r="L22" s="97"/>
      <c r="M22" s="97"/>
      <c r="N22" s="98"/>
      <c r="O22" s="98"/>
      <c r="P22" s="98"/>
      <c r="Q22" s="98"/>
      <c r="R22" s="98"/>
      <c r="S22" s="98"/>
    </row>
  </sheetData>
  <mergeCells count="21">
    <mergeCell ref="A1:S1"/>
    <mergeCell ref="A2:S2"/>
    <mergeCell ref="A3:S3"/>
    <mergeCell ref="A4:S4"/>
    <mergeCell ref="A6:A8"/>
    <mergeCell ref="B6:B8"/>
    <mergeCell ref="C6:C8"/>
    <mergeCell ref="D7:D8"/>
    <mergeCell ref="E7:E8"/>
    <mergeCell ref="F6:F8"/>
    <mergeCell ref="G7:G8"/>
    <mergeCell ref="H7:H8"/>
    <mergeCell ref="D6:E6"/>
    <mergeCell ref="G6:K6"/>
    <mergeCell ref="I7:K7"/>
    <mergeCell ref="R7:S7"/>
    <mergeCell ref="N7:Q7"/>
    <mergeCell ref="N6:S6"/>
    <mergeCell ref="L6:M6"/>
    <mergeCell ref="M7:M8"/>
    <mergeCell ref="L7:L8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8"/>
  <sheetViews>
    <sheetView workbookViewId="0"/>
  </sheetViews>
  <sheetFormatPr defaultColWidth="8.7109375" defaultRowHeight="15.75" x14ac:dyDescent="0.25"/>
  <cols>
    <col min="1" max="1" width="20.7109375" style="93" customWidth="1"/>
    <col min="2" max="2" width="30.140625" style="93" customWidth="1"/>
    <col min="3" max="3" width="25.7109375" style="93" customWidth="1"/>
    <col min="4" max="4" width="16.5703125" style="93" customWidth="1"/>
    <col min="5" max="5" width="9.5703125" style="93" bestFit="1" customWidth="1"/>
    <col min="6" max="6" width="12.42578125" style="93" customWidth="1"/>
    <col min="7" max="7" width="11.5703125" style="93" customWidth="1"/>
    <col min="8" max="8" width="11" style="93" customWidth="1"/>
    <col min="9" max="9" width="8.7109375" style="93" bestFit="1" customWidth="1"/>
    <col min="10" max="16384" width="8.7109375" style="93"/>
  </cols>
  <sheetData>
    <row r="1" spans="1:8" ht="18.75" x14ac:dyDescent="0.25">
      <c r="A1" s="247" t="s">
        <v>227</v>
      </c>
      <c r="B1" s="247"/>
      <c r="C1" s="247"/>
      <c r="D1" s="247"/>
      <c r="E1" s="247"/>
      <c r="F1" s="247"/>
      <c r="G1" s="247"/>
      <c r="H1" s="247"/>
    </row>
    <row r="2" spans="1:8" ht="18.75" x14ac:dyDescent="0.25">
      <c r="A2" s="247" t="s">
        <v>228</v>
      </c>
      <c r="B2" s="247"/>
      <c r="C2" s="247"/>
      <c r="D2" s="247"/>
      <c r="E2" s="247"/>
      <c r="F2" s="247"/>
      <c r="G2" s="247"/>
      <c r="H2" s="247"/>
    </row>
    <row r="4" spans="1:8" ht="26.45" customHeight="1" x14ac:dyDescent="0.25">
      <c r="A4" s="251" t="s">
        <v>229</v>
      </c>
      <c r="B4" s="251" t="s">
        <v>230</v>
      </c>
      <c r="C4" s="251" t="s">
        <v>231</v>
      </c>
      <c r="D4" s="251" t="s">
        <v>40</v>
      </c>
      <c r="E4" s="251" t="s">
        <v>232</v>
      </c>
      <c r="F4" s="251" t="s">
        <v>233</v>
      </c>
      <c r="G4" s="253"/>
      <c r="H4" s="251" t="s">
        <v>234</v>
      </c>
    </row>
    <row r="5" spans="1:8" ht="26.45" customHeight="1" x14ac:dyDescent="0.25">
      <c r="A5" s="252"/>
      <c r="B5" s="252"/>
      <c r="C5" s="252"/>
      <c r="D5" s="252"/>
      <c r="E5" s="252"/>
      <c r="F5" s="6" t="s">
        <v>235</v>
      </c>
      <c r="G5" s="6" t="s">
        <v>236</v>
      </c>
      <c r="H5" s="252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x14ac:dyDescent="0.25">
      <c r="A7" s="9" t="s">
        <v>237</v>
      </c>
      <c r="B7" s="369" t="s">
        <v>238</v>
      </c>
      <c r="C7" s="370"/>
      <c r="D7" s="370"/>
      <c r="E7" s="370"/>
      <c r="F7" s="370"/>
      <c r="G7" s="370"/>
      <c r="H7" s="371"/>
    </row>
    <row r="8" spans="1:8" x14ac:dyDescent="0.25">
      <c r="A8" s="9" t="s">
        <v>237</v>
      </c>
      <c r="B8" s="369" t="s">
        <v>239</v>
      </c>
      <c r="C8" s="371"/>
      <c r="D8" s="9"/>
      <c r="E8" s="9"/>
      <c r="F8" s="9"/>
      <c r="G8" s="9"/>
      <c r="H8" s="9"/>
    </row>
    <row r="9" spans="1:8" x14ac:dyDescent="0.25">
      <c r="A9" s="9" t="s">
        <v>237</v>
      </c>
      <c r="B9" s="369" t="s">
        <v>240</v>
      </c>
      <c r="C9" s="371"/>
      <c r="D9" s="9"/>
      <c r="E9" s="9"/>
      <c r="F9" s="9"/>
      <c r="G9" s="9"/>
      <c r="H9" s="9"/>
    </row>
    <row r="10" spans="1:8" x14ac:dyDescent="0.25">
      <c r="A10" s="9" t="s">
        <v>150</v>
      </c>
      <c r="B10" s="248" t="s">
        <v>150</v>
      </c>
      <c r="C10" s="250"/>
      <c r="D10" s="9"/>
      <c r="E10" s="9"/>
      <c r="F10" s="9"/>
      <c r="G10" s="9"/>
      <c r="H10" s="9"/>
    </row>
    <row r="11" spans="1:8" x14ac:dyDescent="0.25">
      <c r="A11" s="9" t="s">
        <v>237</v>
      </c>
      <c r="B11" s="369" t="s">
        <v>241</v>
      </c>
      <c r="C11" s="371"/>
      <c r="D11" s="9"/>
      <c r="E11" s="9"/>
      <c r="F11" s="9"/>
      <c r="G11" s="9"/>
      <c r="H11" s="9"/>
    </row>
    <row r="12" spans="1:8" x14ac:dyDescent="0.25">
      <c r="A12" s="9" t="s">
        <v>183</v>
      </c>
      <c r="B12" s="40" t="s">
        <v>242</v>
      </c>
      <c r="C12" s="9"/>
      <c r="D12" s="9"/>
      <c r="E12" s="9"/>
      <c r="F12" s="9"/>
      <c r="G12" s="9"/>
      <c r="H12" s="9"/>
    </row>
    <row r="13" spans="1:8" x14ac:dyDescent="0.25">
      <c r="A13" s="9" t="s">
        <v>183</v>
      </c>
      <c r="B13" s="40" t="s">
        <v>242</v>
      </c>
      <c r="C13" s="9"/>
      <c r="D13" s="9"/>
      <c r="E13" s="9"/>
      <c r="F13" s="9"/>
      <c r="G13" s="9"/>
      <c r="H13" s="9"/>
    </row>
    <row r="14" spans="1:8" x14ac:dyDescent="0.25">
      <c r="A14" s="9" t="s">
        <v>237</v>
      </c>
      <c r="B14" s="369" t="s">
        <v>238</v>
      </c>
      <c r="C14" s="370"/>
      <c r="D14" s="370"/>
      <c r="E14" s="370"/>
      <c r="F14" s="370"/>
      <c r="G14" s="370"/>
      <c r="H14" s="371"/>
    </row>
    <row r="15" spans="1:8" x14ac:dyDescent="0.25">
      <c r="A15" s="9" t="s">
        <v>237</v>
      </c>
      <c r="B15" s="369" t="s">
        <v>239</v>
      </c>
      <c r="C15" s="371"/>
      <c r="D15" s="9"/>
      <c r="E15" s="9"/>
      <c r="F15" s="9"/>
      <c r="G15" s="9"/>
      <c r="H15" s="9"/>
    </row>
    <row r="16" spans="1:8" x14ac:dyDescent="0.25">
      <c r="A16" s="9" t="s">
        <v>237</v>
      </c>
      <c r="B16" s="369" t="s">
        <v>240</v>
      </c>
      <c r="C16" s="371"/>
      <c r="D16" s="9"/>
      <c r="E16" s="9"/>
      <c r="F16" s="9"/>
      <c r="G16" s="9"/>
      <c r="H16" s="9"/>
    </row>
    <row r="17" spans="1:8" x14ac:dyDescent="0.25">
      <c r="A17" s="9" t="s">
        <v>183</v>
      </c>
      <c r="B17" s="40" t="s">
        <v>242</v>
      </c>
      <c r="C17" s="9"/>
      <c r="D17" s="9"/>
      <c r="E17" s="9"/>
      <c r="F17" s="9"/>
      <c r="G17" s="9"/>
      <c r="H17" s="9"/>
    </row>
    <row r="18" spans="1:8" x14ac:dyDescent="0.25">
      <c r="A18" s="9" t="s">
        <v>183</v>
      </c>
      <c r="B18" s="40" t="s">
        <v>242</v>
      </c>
      <c r="C18" s="9"/>
      <c r="D18" s="9"/>
      <c r="E18" s="9"/>
      <c r="F18" s="9"/>
      <c r="G18" s="9"/>
      <c r="H18" s="9"/>
    </row>
  </sheetData>
  <mergeCells count="17">
    <mergeCell ref="A1:H1"/>
    <mergeCell ref="A2:H2"/>
    <mergeCell ref="A4:A5"/>
    <mergeCell ref="F4:G4"/>
    <mergeCell ref="H4:H5"/>
    <mergeCell ref="E4:E5"/>
    <mergeCell ref="B4:B5"/>
    <mergeCell ref="C4:C5"/>
    <mergeCell ref="D4:D5"/>
    <mergeCell ref="B7:H7"/>
    <mergeCell ref="B8:C8"/>
    <mergeCell ref="B9:C9"/>
    <mergeCell ref="B10:C10"/>
    <mergeCell ref="B16:C16"/>
    <mergeCell ref="B15:C15"/>
    <mergeCell ref="B14:H14"/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"/>
  <sheetViews>
    <sheetView workbookViewId="0"/>
  </sheetViews>
  <sheetFormatPr defaultColWidth="9" defaultRowHeight="12.75" x14ac:dyDescent="0.2"/>
  <cols>
    <col min="1" max="1" width="45.28515625" customWidth="1"/>
    <col min="2" max="2" width="8.85546875" customWidth="1"/>
    <col min="3" max="3" width="10.85546875" customWidth="1"/>
    <col min="4" max="4" width="13.140625" customWidth="1"/>
    <col min="5" max="5" width="12" customWidth="1"/>
    <col min="6" max="6" width="12.140625" customWidth="1"/>
  </cols>
  <sheetData>
    <row r="1" spans="1:6" ht="18.75" x14ac:dyDescent="0.2">
      <c r="A1" s="247" t="s">
        <v>18</v>
      </c>
      <c r="B1" s="247"/>
      <c r="C1" s="247"/>
      <c r="D1" s="247"/>
      <c r="E1" s="247"/>
      <c r="F1" s="247"/>
    </row>
    <row r="3" spans="1:6" ht="18.75" x14ac:dyDescent="0.2">
      <c r="A3" s="2" t="s">
        <v>19</v>
      </c>
      <c r="B3" s="244"/>
      <c r="C3" s="245"/>
      <c r="D3" s="245"/>
      <c r="E3" s="245"/>
      <c r="F3" s="246"/>
    </row>
    <row r="4" spans="1:6" ht="37.5" x14ac:dyDescent="0.2">
      <c r="A4" s="2" t="s">
        <v>20</v>
      </c>
      <c r="B4" s="244"/>
      <c r="C4" s="245"/>
      <c r="D4" s="245"/>
      <c r="E4" s="245"/>
      <c r="F4" s="246"/>
    </row>
    <row r="5" spans="1:6" ht="18.75" x14ac:dyDescent="0.2">
      <c r="A5" s="2" t="s">
        <v>21</v>
      </c>
      <c r="B5" s="244"/>
      <c r="C5" s="245"/>
      <c r="D5" s="245"/>
      <c r="E5" s="245"/>
      <c r="F5" s="246"/>
    </row>
    <row r="6" spans="1:6" ht="18.75" x14ac:dyDescent="0.2">
      <c r="A6" s="2" t="s">
        <v>22</v>
      </c>
      <c r="B6" s="244"/>
      <c r="C6" s="245"/>
      <c r="D6" s="245"/>
      <c r="E6" s="245"/>
      <c r="F6" s="246"/>
    </row>
    <row r="7" spans="1:6" ht="18.75" x14ac:dyDescent="0.2">
      <c r="A7" s="2" t="s">
        <v>23</v>
      </c>
      <c r="B7" s="244"/>
      <c r="C7" s="245"/>
      <c r="D7" s="245"/>
      <c r="E7" s="245"/>
      <c r="F7" s="246"/>
    </row>
    <row r="8" spans="1:6" ht="18.75" x14ac:dyDescent="0.2">
      <c r="A8" s="2" t="s">
        <v>24</v>
      </c>
      <c r="B8" s="244"/>
      <c r="C8" s="245"/>
      <c r="D8" s="245"/>
      <c r="E8" s="245"/>
      <c r="F8" s="246"/>
    </row>
    <row r="9" spans="1:6" ht="46.9" customHeight="1" x14ac:dyDescent="0.2">
      <c r="A9" s="241" t="s">
        <v>8</v>
      </c>
      <c r="B9" s="244" t="s">
        <v>9</v>
      </c>
      <c r="C9" s="245"/>
      <c r="D9" s="245"/>
      <c r="E9" s="245"/>
      <c r="F9" s="246"/>
    </row>
    <row r="10" spans="1:6" ht="63.75" x14ac:dyDescent="0.2">
      <c r="A10" s="242"/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14</v>
      </c>
    </row>
    <row r="11" spans="1:6" ht="15.75" x14ac:dyDescent="0.2">
      <c r="A11" s="242"/>
      <c r="B11" s="4">
        <v>2021</v>
      </c>
      <c r="C11" s="5"/>
      <c r="D11" s="5"/>
      <c r="E11" s="5"/>
      <c r="F11" s="5"/>
    </row>
    <row r="12" spans="1:6" ht="15.75" x14ac:dyDescent="0.2">
      <c r="A12" s="242"/>
      <c r="B12" s="6">
        <v>2022</v>
      </c>
      <c r="C12" s="7"/>
      <c r="D12" s="7"/>
      <c r="E12" s="7"/>
      <c r="F12" s="7"/>
    </row>
    <row r="13" spans="1:6" ht="15.75" x14ac:dyDescent="0.2">
      <c r="A13" s="242"/>
      <c r="B13" s="6">
        <v>2023</v>
      </c>
      <c r="C13" s="7"/>
      <c r="D13" s="7"/>
      <c r="E13" s="7"/>
      <c r="F13" s="7"/>
    </row>
    <row r="14" spans="1:6" ht="15.75" x14ac:dyDescent="0.2">
      <c r="A14" s="242"/>
      <c r="B14" s="6" t="s">
        <v>15</v>
      </c>
      <c r="C14" s="7"/>
      <c r="D14" s="7"/>
      <c r="E14" s="7"/>
      <c r="F14" s="7"/>
    </row>
    <row r="15" spans="1:6" ht="81.599999999999994" customHeight="1" x14ac:dyDescent="0.2">
      <c r="A15" s="243"/>
      <c r="B15" s="238" t="s">
        <v>16</v>
      </c>
      <c r="C15" s="239"/>
      <c r="D15" s="239"/>
      <c r="E15" s="239"/>
      <c r="F15" s="240"/>
    </row>
    <row r="16" spans="1:6" ht="56.25" x14ac:dyDescent="0.2">
      <c r="A16" s="2" t="s">
        <v>25</v>
      </c>
      <c r="B16" s="244"/>
      <c r="C16" s="245"/>
      <c r="D16" s="245"/>
      <c r="E16" s="245"/>
      <c r="F16" s="246"/>
    </row>
    <row r="17" ht="18" customHeight="1" x14ac:dyDescent="0.2"/>
  </sheetData>
  <mergeCells count="11">
    <mergeCell ref="A1:F1"/>
    <mergeCell ref="B3:F3"/>
    <mergeCell ref="B4:F4"/>
    <mergeCell ref="B5:F5"/>
    <mergeCell ref="B6:F6"/>
    <mergeCell ref="B7:F7"/>
    <mergeCell ref="B8:F8"/>
    <mergeCell ref="B16:F16"/>
    <mergeCell ref="A9:A15"/>
    <mergeCell ref="B9:F9"/>
    <mergeCell ref="B15:F15"/>
  </mergeCells>
  <pageMargins left="1.18110227584839" right="0.590551137924194" top="0.78740155696868896" bottom="0.78740155696868896" header="0.31496062874794001" footer="0.31496062874794001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3"/>
  <sheetViews>
    <sheetView workbookViewId="0">
      <pane xSplit="6" ySplit="6" topLeftCell="G7" activePane="bottomRight" state="frozen"/>
      <selection pane="topRight"/>
      <selection pane="bottomLeft"/>
      <selection pane="bottomRight" activeCell="G7" sqref="G7"/>
    </sheetView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6.42578125" style="8" bestFit="1" customWidth="1"/>
    <col min="4" max="4" width="11.140625" style="8" customWidth="1"/>
    <col min="5" max="5" width="16.140625" style="8" customWidth="1"/>
    <col min="6" max="6" width="46.140625" style="8" customWidth="1"/>
    <col min="7" max="7" width="28.85546875" style="8" customWidth="1"/>
    <col min="8" max="8" width="11" style="8" customWidth="1"/>
    <col min="9" max="9" width="11.28515625" style="8" customWidth="1"/>
    <col min="10" max="10" width="14.7109375" style="8" customWidth="1"/>
    <col min="11" max="11" width="13.140625" style="8" customWidth="1"/>
    <col min="12" max="12" width="14.140625" style="8" customWidth="1"/>
    <col min="13" max="13" width="16.42578125" style="8" customWidth="1"/>
    <col min="14" max="14" width="14.42578125" style="8" customWidth="1"/>
    <col min="15" max="15" width="14" style="8" customWidth="1"/>
    <col min="16" max="17" width="8.7109375" style="8" bestFit="1" customWidth="1"/>
    <col min="18" max="18" width="10.28515625" style="8" bestFit="1" customWidth="1"/>
    <col min="19" max="20" width="11.5703125" style="8" bestFit="1" customWidth="1"/>
    <col min="21" max="21" width="10.28515625" style="8" bestFit="1" customWidth="1"/>
    <col min="22" max="23" width="8.7109375" style="8" bestFit="1" customWidth="1"/>
    <col min="24" max="24" width="9.140625" style="8" bestFit="1" customWidth="1"/>
    <col min="25" max="26" width="10.28515625" style="8" bestFit="1" customWidth="1"/>
    <col min="27" max="27" width="25.5703125" style="8" bestFit="1" customWidth="1"/>
    <col min="28" max="28" width="8.7109375" style="8" bestFit="1" customWidth="1"/>
    <col min="29" max="16384" width="8.7109375" style="8"/>
  </cols>
  <sheetData>
    <row r="1" spans="1:27" ht="18.75" x14ac:dyDescent="0.25">
      <c r="A1" s="247" t="s">
        <v>26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27" ht="18.75" x14ac:dyDescent="0.25">
      <c r="A2" s="247" t="s">
        <v>27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</row>
    <row r="4" spans="1:27" ht="30" customHeight="1" x14ac:dyDescent="0.25">
      <c r="A4" s="251" t="s">
        <v>28</v>
      </c>
      <c r="B4" s="251" t="s">
        <v>29</v>
      </c>
      <c r="C4" s="251" t="s">
        <v>30</v>
      </c>
      <c r="D4" s="251" t="s">
        <v>31</v>
      </c>
      <c r="E4" s="253"/>
      <c r="F4" s="251" t="s">
        <v>32</v>
      </c>
      <c r="G4" s="251" t="s">
        <v>33</v>
      </c>
      <c r="H4" s="254"/>
      <c r="I4" s="254"/>
      <c r="J4" s="253"/>
      <c r="K4" s="251" t="s">
        <v>34</v>
      </c>
      <c r="L4" s="254"/>
      <c r="M4" s="254"/>
      <c r="N4" s="254"/>
      <c r="O4" s="253"/>
      <c r="R4" s="248" t="s">
        <v>35</v>
      </c>
      <c r="S4" s="249"/>
      <c r="T4" s="249"/>
      <c r="U4" s="250"/>
      <c r="W4" s="248" t="s">
        <v>36</v>
      </c>
      <c r="X4" s="249"/>
      <c r="Y4" s="249"/>
      <c r="Z4" s="250"/>
    </row>
    <row r="5" spans="1:27" ht="47.25" x14ac:dyDescent="0.25">
      <c r="A5" s="252"/>
      <c r="B5" s="252"/>
      <c r="C5" s="252"/>
      <c r="D5" s="6" t="s">
        <v>37</v>
      </c>
      <c r="E5" s="6" t="s">
        <v>38</v>
      </c>
      <c r="F5" s="252"/>
      <c r="G5" s="6" t="s">
        <v>39</v>
      </c>
      <c r="H5" s="6" t="s">
        <v>40</v>
      </c>
      <c r="I5" s="6" t="s">
        <v>41</v>
      </c>
      <c r="J5" s="6" t="s">
        <v>42</v>
      </c>
      <c r="K5" s="6">
        <v>2020</v>
      </c>
      <c r="L5" s="6" t="s">
        <v>43</v>
      </c>
      <c r="M5" s="6">
        <v>2021</v>
      </c>
      <c r="N5" s="6">
        <v>2022</v>
      </c>
      <c r="O5" s="6">
        <v>2023</v>
      </c>
      <c r="R5" s="6">
        <v>2020</v>
      </c>
      <c r="S5" s="6">
        <v>2021</v>
      </c>
      <c r="T5" s="6">
        <v>2022</v>
      </c>
      <c r="U5" s="6">
        <v>2023</v>
      </c>
      <c r="W5" s="6">
        <v>2020</v>
      </c>
      <c r="X5" s="6">
        <v>2021</v>
      </c>
      <c r="Y5" s="6">
        <v>2022</v>
      </c>
      <c r="Z5" s="6">
        <v>2023</v>
      </c>
    </row>
    <row r="6" spans="1:2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27" x14ac:dyDescent="0.25">
      <c r="A7" s="10" t="s">
        <v>44</v>
      </c>
      <c r="B7" s="9" t="s">
        <v>45</v>
      </c>
      <c r="C7" s="9" t="s">
        <v>45</v>
      </c>
      <c r="D7" s="9" t="s">
        <v>45</v>
      </c>
      <c r="E7" s="9" t="s">
        <v>45</v>
      </c>
      <c r="F7" s="11" t="s">
        <v>46</v>
      </c>
      <c r="G7" s="9" t="s">
        <v>45</v>
      </c>
      <c r="H7" s="9" t="s">
        <v>45</v>
      </c>
      <c r="I7" s="9" t="s">
        <v>45</v>
      </c>
      <c r="J7" s="9" t="s">
        <v>45</v>
      </c>
      <c r="K7" s="12">
        <f>K8+K10+K12+K16</f>
        <v>19383.96</v>
      </c>
      <c r="L7" s="12">
        <f>L8+L10+L12+L16</f>
        <v>201082.59999999998</v>
      </c>
      <c r="M7" s="12">
        <f>M8+M10+M12+M16</f>
        <v>101616.01999999999</v>
      </c>
      <c r="N7" s="12">
        <f>N8+N10+N12+N16</f>
        <v>99466.579999999987</v>
      </c>
      <c r="O7" s="12">
        <f>O8+O10+O12+O16</f>
        <v>0</v>
      </c>
      <c r="R7" s="13">
        <v>19383.96</v>
      </c>
      <c r="S7" s="13">
        <v>101616.02</v>
      </c>
      <c r="T7" s="13">
        <v>118603.66</v>
      </c>
      <c r="U7" s="13">
        <v>19375.77</v>
      </c>
      <c r="V7" s="13"/>
      <c r="W7" s="14">
        <f>R7-K7</f>
        <v>0</v>
      </c>
      <c r="X7" s="14">
        <f>S7-M7</f>
        <v>0</v>
      </c>
      <c r="Y7" s="15">
        <f>T7-N7</f>
        <v>19137.080000000016</v>
      </c>
      <c r="Z7" s="15">
        <f>U7-O7</f>
        <v>19375.77</v>
      </c>
      <c r="AA7" s="16" t="s">
        <v>47</v>
      </c>
    </row>
    <row r="8" spans="1:27" ht="31.5" x14ac:dyDescent="0.25">
      <c r="A8" s="17" t="s">
        <v>44</v>
      </c>
      <c r="B8" s="6">
        <v>40429</v>
      </c>
      <c r="C8" s="17" t="s">
        <v>45</v>
      </c>
      <c r="D8" s="17" t="s">
        <v>45</v>
      </c>
      <c r="E8" s="17" t="s">
        <v>45</v>
      </c>
      <c r="F8" s="18" t="s">
        <v>48</v>
      </c>
      <c r="G8" s="17" t="s">
        <v>45</v>
      </c>
      <c r="H8" s="17" t="s">
        <v>45</v>
      </c>
      <c r="I8" s="17" t="s">
        <v>45</v>
      </c>
      <c r="J8" s="17" t="s">
        <v>45</v>
      </c>
      <c r="K8" s="12">
        <f>K9</f>
        <v>0</v>
      </c>
      <c r="L8" s="12">
        <f t="shared" ref="L8:L23" si="0">SUM(M8:O8)</f>
        <v>1000</v>
      </c>
      <c r="M8" s="12">
        <f>M9</f>
        <v>1000</v>
      </c>
      <c r="N8" s="12">
        <f>N9</f>
        <v>0</v>
      </c>
      <c r="O8" s="12">
        <f>O9</f>
        <v>0</v>
      </c>
      <c r="R8" s="13"/>
      <c r="S8" s="13"/>
      <c r="T8" s="13">
        <v>1000</v>
      </c>
      <c r="U8" s="13">
        <v>1000</v>
      </c>
      <c r="V8" s="13"/>
      <c r="W8" s="13"/>
      <c r="X8" s="13"/>
      <c r="Y8" s="15">
        <f>T8-N8</f>
        <v>1000</v>
      </c>
      <c r="Z8" s="15">
        <f>U8-O8</f>
        <v>1000</v>
      </c>
      <c r="AA8" s="16" t="s">
        <v>47</v>
      </c>
    </row>
    <row r="9" spans="1:27" ht="31.5" x14ac:dyDescent="0.25">
      <c r="A9" s="17" t="s">
        <v>44</v>
      </c>
      <c r="B9" s="6">
        <v>40429</v>
      </c>
      <c r="C9" s="17" t="s">
        <v>49</v>
      </c>
      <c r="D9" s="17">
        <v>27300042</v>
      </c>
      <c r="E9" s="17" t="s">
        <v>50</v>
      </c>
      <c r="F9" s="18" t="s">
        <v>51</v>
      </c>
      <c r="G9" s="6" t="s">
        <v>52</v>
      </c>
      <c r="H9" s="6" t="s">
        <v>53</v>
      </c>
      <c r="I9" s="6">
        <v>3</v>
      </c>
      <c r="J9" s="17" t="s">
        <v>54</v>
      </c>
      <c r="K9" s="12">
        <v>0</v>
      </c>
      <c r="L9" s="12">
        <f t="shared" si="0"/>
        <v>1000</v>
      </c>
      <c r="M9" s="12">
        <v>1000</v>
      </c>
      <c r="N9" s="12">
        <v>0</v>
      </c>
      <c r="O9" s="12">
        <v>0</v>
      </c>
      <c r="R9" s="13"/>
      <c r="S9" s="13"/>
      <c r="T9" s="13"/>
      <c r="U9" s="13"/>
      <c r="V9" s="13"/>
      <c r="W9" s="13"/>
      <c r="X9" s="13"/>
      <c r="Y9" s="13"/>
      <c r="Z9" s="13"/>
    </row>
    <row r="10" spans="1:27" ht="110.25" x14ac:dyDescent="0.25">
      <c r="A10" s="17" t="s">
        <v>44</v>
      </c>
      <c r="B10" s="6">
        <v>60106</v>
      </c>
      <c r="C10" s="17" t="s">
        <v>45</v>
      </c>
      <c r="D10" s="17" t="s">
        <v>45</v>
      </c>
      <c r="E10" s="17" t="s">
        <v>45</v>
      </c>
      <c r="F10" s="19" t="s">
        <v>55</v>
      </c>
      <c r="G10" s="17" t="s">
        <v>45</v>
      </c>
      <c r="H10" s="17" t="s">
        <v>45</v>
      </c>
      <c r="I10" s="17" t="s">
        <v>45</v>
      </c>
      <c r="J10" s="17" t="s">
        <v>45</v>
      </c>
      <c r="K10" s="12">
        <f>K11</f>
        <v>0</v>
      </c>
      <c r="L10" s="12">
        <f t="shared" si="0"/>
        <v>21028.44</v>
      </c>
      <c r="M10" s="12">
        <f>M11</f>
        <v>21028.44</v>
      </c>
      <c r="N10" s="12">
        <f>N11</f>
        <v>0</v>
      </c>
      <c r="O10" s="12">
        <f>O11</f>
        <v>0</v>
      </c>
      <c r="R10" s="13"/>
      <c r="S10" s="13"/>
      <c r="T10" s="13">
        <v>18137.080000000002</v>
      </c>
      <c r="U10" s="13">
        <v>18375.77</v>
      </c>
      <c r="V10" s="13"/>
      <c r="W10" s="13"/>
      <c r="X10" s="13"/>
      <c r="Y10" s="15">
        <f>T10-N10</f>
        <v>18137.080000000002</v>
      </c>
      <c r="Z10" s="15">
        <f>U10-O10</f>
        <v>18375.77</v>
      </c>
      <c r="AA10" s="16" t="s">
        <v>47</v>
      </c>
    </row>
    <row r="11" spans="1:27" ht="31.5" x14ac:dyDescent="0.25">
      <c r="A11" s="17" t="s">
        <v>44</v>
      </c>
      <c r="B11" s="6">
        <v>60106</v>
      </c>
      <c r="C11" s="17" t="s">
        <v>49</v>
      </c>
      <c r="D11" s="17">
        <v>27300042</v>
      </c>
      <c r="E11" s="17" t="s">
        <v>50</v>
      </c>
      <c r="F11" s="19" t="s">
        <v>56</v>
      </c>
      <c r="G11" s="6" t="s">
        <v>57</v>
      </c>
      <c r="H11" s="6" t="s">
        <v>53</v>
      </c>
      <c r="I11" s="6">
        <v>15</v>
      </c>
      <c r="J11" s="17" t="s">
        <v>58</v>
      </c>
      <c r="K11" s="12">
        <v>0</v>
      </c>
      <c r="L11" s="12">
        <f t="shared" si="0"/>
        <v>21028.44</v>
      </c>
      <c r="M11" s="12">
        <v>21028.44</v>
      </c>
      <c r="N11" s="12">
        <v>0</v>
      </c>
      <c r="O11" s="12">
        <v>0</v>
      </c>
      <c r="R11" s="13"/>
      <c r="S11" s="13"/>
      <c r="T11" s="13"/>
      <c r="U11" s="13"/>
      <c r="V11" s="13"/>
      <c r="W11" s="13"/>
      <c r="X11" s="13"/>
      <c r="Y11" s="13"/>
      <c r="Z11" s="13"/>
    </row>
    <row r="12" spans="1:27" ht="63" x14ac:dyDescent="0.25">
      <c r="A12" s="17" t="s">
        <v>44</v>
      </c>
      <c r="B12" s="6" t="s">
        <v>59</v>
      </c>
      <c r="C12" s="17" t="s">
        <v>45</v>
      </c>
      <c r="D12" s="17" t="s">
        <v>45</v>
      </c>
      <c r="E12" s="17" t="s">
        <v>45</v>
      </c>
      <c r="F12" s="19" t="s">
        <v>60</v>
      </c>
      <c r="G12" s="17" t="s">
        <v>45</v>
      </c>
      <c r="H12" s="17" t="s">
        <v>45</v>
      </c>
      <c r="I12" s="17" t="s">
        <v>45</v>
      </c>
      <c r="J12" s="17" t="s">
        <v>45</v>
      </c>
      <c r="K12" s="12">
        <f>K13+K14+K15</f>
        <v>0</v>
      </c>
      <c r="L12" s="12">
        <f t="shared" si="0"/>
        <v>14385.94</v>
      </c>
      <c r="M12" s="12">
        <f>M13+M14+M15</f>
        <v>14385.94</v>
      </c>
      <c r="N12" s="12">
        <f>N13+N14+N15</f>
        <v>0</v>
      </c>
      <c r="O12" s="12">
        <f>O13+O14+O15</f>
        <v>0</v>
      </c>
      <c r="R12" s="13"/>
      <c r="S12" s="13"/>
      <c r="T12" s="13"/>
      <c r="U12" s="13"/>
      <c r="V12" s="13"/>
      <c r="W12" s="13"/>
      <c r="X12" s="13"/>
      <c r="Y12" s="13"/>
      <c r="Z12" s="13"/>
    </row>
    <row r="13" spans="1:27" ht="63" x14ac:dyDescent="0.25">
      <c r="A13" s="17" t="s">
        <v>44</v>
      </c>
      <c r="B13" s="6" t="s">
        <v>59</v>
      </c>
      <c r="C13" s="17" t="s">
        <v>49</v>
      </c>
      <c r="D13" s="17">
        <v>27300042</v>
      </c>
      <c r="E13" s="17" t="s">
        <v>50</v>
      </c>
      <c r="F13" s="19" t="s">
        <v>61</v>
      </c>
      <c r="G13" s="6" t="s">
        <v>52</v>
      </c>
      <c r="H13" s="6" t="s">
        <v>53</v>
      </c>
      <c r="I13" s="6">
        <v>1</v>
      </c>
      <c r="J13" s="17" t="s">
        <v>58</v>
      </c>
      <c r="K13" s="12">
        <v>0</v>
      </c>
      <c r="L13" s="12">
        <f t="shared" si="0"/>
        <v>4664.25</v>
      </c>
      <c r="M13" s="20">
        <v>4664.25</v>
      </c>
      <c r="N13" s="12">
        <v>0</v>
      </c>
      <c r="O13" s="12">
        <v>0</v>
      </c>
      <c r="R13" s="13"/>
      <c r="S13" s="13"/>
      <c r="T13" s="13"/>
      <c r="U13" s="13"/>
      <c r="V13" s="13"/>
      <c r="W13" s="13"/>
      <c r="X13" s="13"/>
      <c r="Y13" s="13"/>
      <c r="Z13" s="13"/>
    </row>
    <row r="14" spans="1:27" ht="78.75" x14ac:dyDescent="0.25">
      <c r="A14" s="17" t="s">
        <v>44</v>
      </c>
      <c r="B14" s="6" t="s">
        <v>59</v>
      </c>
      <c r="C14" s="17" t="s">
        <v>49</v>
      </c>
      <c r="D14" s="17">
        <v>27300042</v>
      </c>
      <c r="E14" s="17" t="s">
        <v>50</v>
      </c>
      <c r="F14" s="19" t="s">
        <v>62</v>
      </c>
      <c r="G14" s="6" t="s">
        <v>52</v>
      </c>
      <c r="H14" s="6" t="s">
        <v>53</v>
      </c>
      <c r="I14" s="6">
        <v>1</v>
      </c>
      <c r="J14" s="17" t="s">
        <v>63</v>
      </c>
      <c r="K14" s="12">
        <v>0</v>
      </c>
      <c r="L14" s="12">
        <f t="shared" si="0"/>
        <v>1500</v>
      </c>
      <c r="M14" s="12">
        <v>1500</v>
      </c>
      <c r="N14" s="12">
        <v>0</v>
      </c>
      <c r="O14" s="12">
        <v>0</v>
      </c>
      <c r="R14" s="13"/>
      <c r="S14" s="13"/>
      <c r="T14" s="13"/>
      <c r="U14" s="13"/>
      <c r="V14" s="13"/>
      <c r="W14" s="13"/>
      <c r="X14" s="13"/>
      <c r="Y14" s="13"/>
      <c r="Z14" s="13"/>
    </row>
    <row r="15" spans="1:27" ht="63" x14ac:dyDescent="0.25">
      <c r="A15" s="17" t="s">
        <v>44</v>
      </c>
      <c r="B15" s="6" t="s">
        <v>59</v>
      </c>
      <c r="C15" s="6">
        <v>164</v>
      </c>
      <c r="D15" s="17">
        <v>27302142</v>
      </c>
      <c r="E15" s="17" t="s">
        <v>64</v>
      </c>
      <c r="F15" s="19" t="s">
        <v>65</v>
      </c>
      <c r="G15" s="6" t="s">
        <v>52</v>
      </c>
      <c r="H15" s="6" t="s">
        <v>53</v>
      </c>
      <c r="I15" s="6">
        <v>1</v>
      </c>
      <c r="J15" s="17" t="s">
        <v>58</v>
      </c>
      <c r="K15" s="12">
        <v>0</v>
      </c>
      <c r="L15" s="12">
        <f t="shared" si="0"/>
        <v>8221.69</v>
      </c>
      <c r="M15" s="12">
        <v>8221.69</v>
      </c>
      <c r="N15" s="12">
        <v>0</v>
      </c>
      <c r="O15" s="12">
        <v>0</v>
      </c>
      <c r="R15" s="13"/>
      <c r="S15" s="13"/>
      <c r="T15" s="13"/>
      <c r="U15" s="13"/>
      <c r="V15" s="13"/>
      <c r="W15" s="13"/>
      <c r="X15" s="13"/>
      <c r="Y15" s="13"/>
      <c r="Z15" s="13"/>
    </row>
    <row r="16" spans="1:27" ht="47.25" x14ac:dyDescent="0.25">
      <c r="A16" s="17" t="s">
        <v>44</v>
      </c>
      <c r="B16" s="6" t="s">
        <v>66</v>
      </c>
      <c r="C16" s="17" t="s">
        <v>45</v>
      </c>
      <c r="D16" s="17" t="s">
        <v>45</v>
      </c>
      <c r="E16" s="17" t="s">
        <v>45</v>
      </c>
      <c r="F16" s="19" t="s">
        <v>67</v>
      </c>
      <c r="G16" s="17" t="s">
        <v>45</v>
      </c>
      <c r="H16" s="17" t="s">
        <v>45</v>
      </c>
      <c r="I16" s="17" t="s">
        <v>45</v>
      </c>
      <c r="J16" s="17" t="s">
        <v>45</v>
      </c>
      <c r="K16" s="12">
        <f>K17+K18+K19+K20</f>
        <v>19383.96</v>
      </c>
      <c r="L16" s="12">
        <f t="shared" si="0"/>
        <v>164668.21999999997</v>
      </c>
      <c r="M16" s="12">
        <f>M17+M18+M19+M20</f>
        <v>65201.64</v>
      </c>
      <c r="N16" s="12">
        <f>N17+N18+N19+N20</f>
        <v>99466.579999999987</v>
      </c>
      <c r="O16" s="12">
        <f>O17+O18+O19+O20</f>
        <v>0</v>
      </c>
      <c r="R16" s="13"/>
      <c r="S16" s="13"/>
      <c r="T16" s="13"/>
      <c r="U16" s="13"/>
      <c r="V16" s="13"/>
      <c r="W16" s="13"/>
      <c r="X16" s="13"/>
      <c r="Y16" s="13"/>
      <c r="Z16" s="13"/>
    </row>
    <row r="17" spans="1:27" ht="47.25" x14ac:dyDescent="0.25">
      <c r="A17" s="17" t="s">
        <v>44</v>
      </c>
      <c r="B17" s="6" t="s">
        <v>66</v>
      </c>
      <c r="C17" s="17" t="s">
        <v>49</v>
      </c>
      <c r="D17" s="17">
        <v>27300042</v>
      </c>
      <c r="E17" s="17" t="s">
        <v>50</v>
      </c>
      <c r="F17" s="19" t="s">
        <v>68</v>
      </c>
      <c r="G17" s="6" t="s">
        <v>57</v>
      </c>
      <c r="H17" s="6" t="s">
        <v>53</v>
      </c>
      <c r="I17" s="6">
        <v>1</v>
      </c>
      <c r="J17" s="17" t="s">
        <v>69</v>
      </c>
      <c r="K17" s="12">
        <v>0</v>
      </c>
      <c r="L17" s="12">
        <f t="shared" si="0"/>
        <v>15512.48</v>
      </c>
      <c r="M17" s="12">
        <v>5935.91</v>
      </c>
      <c r="N17" s="12">
        <v>9576.57</v>
      </c>
      <c r="O17" s="12">
        <v>0</v>
      </c>
      <c r="R17" s="13"/>
      <c r="S17" s="13"/>
      <c r="T17" s="13"/>
      <c r="U17" s="13"/>
      <c r="V17" s="13"/>
      <c r="W17" s="13"/>
      <c r="X17" s="13"/>
      <c r="Y17" s="13"/>
      <c r="Z17" s="13"/>
    </row>
    <row r="18" spans="1:27" ht="31.5" x14ac:dyDescent="0.25">
      <c r="A18" s="17" t="s">
        <v>44</v>
      </c>
      <c r="B18" s="6" t="s">
        <v>66</v>
      </c>
      <c r="C18" s="17" t="s">
        <v>49</v>
      </c>
      <c r="D18" s="17">
        <v>27300042</v>
      </c>
      <c r="E18" s="17" t="s">
        <v>50</v>
      </c>
      <c r="F18" s="19" t="s">
        <v>70</v>
      </c>
      <c r="G18" s="6" t="s">
        <v>57</v>
      </c>
      <c r="H18" s="6" t="s">
        <v>53</v>
      </c>
      <c r="I18" s="6">
        <v>1</v>
      </c>
      <c r="J18" s="17" t="s">
        <v>71</v>
      </c>
      <c r="K18" s="12">
        <v>18325.79</v>
      </c>
      <c r="L18" s="12">
        <f t="shared" si="0"/>
        <v>93240.42</v>
      </c>
      <c r="M18" s="12">
        <v>3350.41</v>
      </c>
      <c r="N18" s="12">
        <v>89890.01</v>
      </c>
      <c r="O18" s="12">
        <v>0</v>
      </c>
      <c r="R18" s="13"/>
      <c r="S18" s="13"/>
      <c r="T18" s="13"/>
      <c r="U18" s="13"/>
      <c r="V18" s="13"/>
      <c r="W18" s="13"/>
      <c r="X18" s="13"/>
      <c r="Y18" s="13"/>
      <c r="Z18" s="13"/>
    </row>
    <row r="19" spans="1:27" ht="47.25" x14ac:dyDescent="0.25">
      <c r="A19" s="17" t="s">
        <v>44</v>
      </c>
      <c r="B19" s="6" t="s">
        <v>66</v>
      </c>
      <c r="C19" s="17" t="s">
        <v>49</v>
      </c>
      <c r="D19" s="17">
        <v>27300042</v>
      </c>
      <c r="E19" s="17" t="s">
        <v>50</v>
      </c>
      <c r="F19" s="19" t="s">
        <v>72</v>
      </c>
      <c r="G19" s="6" t="s">
        <v>57</v>
      </c>
      <c r="H19" s="6" t="s">
        <v>53</v>
      </c>
      <c r="I19" s="6">
        <v>1</v>
      </c>
      <c r="J19" s="17" t="s">
        <v>63</v>
      </c>
      <c r="K19" s="12">
        <v>0</v>
      </c>
      <c r="L19" s="12">
        <f t="shared" si="0"/>
        <v>3093</v>
      </c>
      <c r="M19" s="12">
        <v>3093</v>
      </c>
      <c r="N19" s="12">
        <v>0</v>
      </c>
      <c r="O19" s="12">
        <v>0</v>
      </c>
      <c r="R19" s="13"/>
      <c r="S19" s="13"/>
      <c r="T19" s="13"/>
      <c r="U19" s="13"/>
      <c r="V19" s="13"/>
      <c r="W19" s="13"/>
      <c r="X19" s="13"/>
      <c r="Y19" s="13"/>
      <c r="Z19" s="13"/>
    </row>
    <row r="20" spans="1:27" ht="47.25" x14ac:dyDescent="0.25">
      <c r="A20" s="17" t="s">
        <v>44</v>
      </c>
      <c r="B20" s="6" t="s">
        <v>66</v>
      </c>
      <c r="C20" s="17" t="s">
        <v>49</v>
      </c>
      <c r="D20" s="17">
        <v>27300042</v>
      </c>
      <c r="E20" s="17" t="s">
        <v>50</v>
      </c>
      <c r="F20" s="19" t="s">
        <v>73</v>
      </c>
      <c r="G20" s="6" t="s">
        <v>57</v>
      </c>
      <c r="H20" s="6" t="s">
        <v>53</v>
      </c>
      <c r="I20" s="6">
        <v>1</v>
      </c>
      <c r="J20" s="17" t="s">
        <v>74</v>
      </c>
      <c r="K20" s="12">
        <v>1058.17</v>
      </c>
      <c r="L20" s="12">
        <f t="shared" si="0"/>
        <v>52822.32</v>
      </c>
      <c r="M20" s="12">
        <v>52822.32</v>
      </c>
      <c r="N20" s="12">
        <v>0</v>
      </c>
      <c r="O20" s="12">
        <v>0</v>
      </c>
      <c r="R20" s="13"/>
      <c r="S20" s="13"/>
      <c r="T20" s="13"/>
      <c r="U20" s="13"/>
      <c r="V20" s="13"/>
      <c r="W20" s="13"/>
      <c r="X20" s="13"/>
      <c r="Y20" s="13"/>
      <c r="Z20" s="13"/>
    </row>
    <row r="21" spans="1:27" x14ac:dyDescent="0.25">
      <c r="A21" s="17" t="s">
        <v>75</v>
      </c>
      <c r="B21" s="17" t="s">
        <v>45</v>
      </c>
      <c r="C21" s="17" t="s">
        <v>45</v>
      </c>
      <c r="D21" s="17" t="s">
        <v>45</v>
      </c>
      <c r="E21" s="17" t="s">
        <v>45</v>
      </c>
      <c r="F21" s="19" t="s">
        <v>76</v>
      </c>
      <c r="G21" s="17" t="s">
        <v>45</v>
      </c>
      <c r="H21" s="17" t="s">
        <v>45</v>
      </c>
      <c r="I21" s="17" t="s">
        <v>45</v>
      </c>
      <c r="J21" s="17" t="s">
        <v>45</v>
      </c>
      <c r="K21" s="12">
        <f>K22</f>
        <v>0</v>
      </c>
      <c r="L21" s="12">
        <f t="shared" si="0"/>
        <v>1271.8</v>
      </c>
      <c r="M21" s="12">
        <f t="shared" ref="M21:O22" si="1">M22</f>
        <v>1271.8</v>
      </c>
      <c r="N21" s="12">
        <f t="shared" si="1"/>
        <v>0</v>
      </c>
      <c r="O21" s="12">
        <f t="shared" si="1"/>
        <v>0</v>
      </c>
      <c r="R21" s="13">
        <v>0</v>
      </c>
      <c r="S21" s="13">
        <v>1271.8</v>
      </c>
      <c r="T21" s="13">
        <v>1366</v>
      </c>
      <c r="U21" s="13">
        <v>1460.2</v>
      </c>
      <c r="V21" s="13"/>
      <c r="W21" s="14">
        <f>R21-K21</f>
        <v>0</v>
      </c>
      <c r="X21" s="14">
        <f>S21-M21</f>
        <v>0</v>
      </c>
      <c r="Y21" s="15">
        <f>T21-N21</f>
        <v>1366</v>
      </c>
      <c r="Z21" s="15">
        <f>U21-O21</f>
        <v>1460.2</v>
      </c>
      <c r="AA21" s="16" t="s">
        <v>47</v>
      </c>
    </row>
    <row r="22" spans="1:27" ht="31.5" x14ac:dyDescent="0.25">
      <c r="A22" s="17" t="s">
        <v>75</v>
      </c>
      <c r="B22" s="6">
        <v>40207</v>
      </c>
      <c r="C22" s="17" t="s">
        <v>45</v>
      </c>
      <c r="D22" s="17" t="s">
        <v>45</v>
      </c>
      <c r="E22" s="17" t="s">
        <v>45</v>
      </c>
      <c r="F22" s="18" t="s">
        <v>77</v>
      </c>
      <c r="G22" s="17" t="s">
        <v>45</v>
      </c>
      <c r="H22" s="17" t="s">
        <v>45</v>
      </c>
      <c r="I22" s="17" t="s">
        <v>45</v>
      </c>
      <c r="J22" s="17" t="s">
        <v>45</v>
      </c>
      <c r="K22" s="12">
        <f>K23</f>
        <v>0</v>
      </c>
      <c r="L22" s="12">
        <f t="shared" si="0"/>
        <v>1271.8</v>
      </c>
      <c r="M22" s="12">
        <f t="shared" si="1"/>
        <v>1271.8</v>
      </c>
      <c r="N22" s="12">
        <f t="shared" si="1"/>
        <v>0</v>
      </c>
      <c r="O22" s="12">
        <f t="shared" si="1"/>
        <v>0</v>
      </c>
      <c r="R22" s="13"/>
      <c r="S22" s="13"/>
      <c r="T22" s="13"/>
      <c r="U22" s="13"/>
      <c r="V22" s="13"/>
      <c r="W22" s="13"/>
      <c r="X22" s="13"/>
      <c r="Y22" s="13"/>
      <c r="Z22" s="13"/>
    </row>
    <row r="23" spans="1:27" ht="110.25" x14ac:dyDescent="0.25">
      <c r="A23" s="17" t="s">
        <v>75</v>
      </c>
      <c r="B23" s="6">
        <v>40207</v>
      </c>
      <c r="C23" s="6">
        <v>38</v>
      </c>
      <c r="D23" s="17">
        <v>27300042</v>
      </c>
      <c r="E23" s="17" t="s">
        <v>64</v>
      </c>
      <c r="F23" s="18" t="s">
        <v>78</v>
      </c>
      <c r="G23" s="6" t="s">
        <v>57</v>
      </c>
      <c r="H23" s="6" t="s">
        <v>53</v>
      </c>
      <c r="I23" s="6">
        <v>29</v>
      </c>
      <c r="J23" s="17" t="s">
        <v>58</v>
      </c>
      <c r="K23" s="12">
        <v>0</v>
      </c>
      <c r="L23" s="12">
        <f t="shared" si="0"/>
        <v>1271.8</v>
      </c>
      <c r="M23" s="12">
        <v>1271.8</v>
      </c>
      <c r="N23" s="12">
        <v>0</v>
      </c>
      <c r="O23" s="12">
        <v>0</v>
      </c>
      <c r="R23" s="13"/>
      <c r="S23" s="13"/>
      <c r="T23" s="13"/>
      <c r="U23" s="13"/>
      <c r="V23" s="13"/>
      <c r="W23" s="13"/>
      <c r="X23" s="13"/>
      <c r="Y23" s="13"/>
      <c r="Z23" s="13"/>
    </row>
  </sheetData>
  <autoFilter ref="A6:AA23" xr:uid="{00000000-0009-0000-0000-000002000000}"/>
  <mergeCells count="11">
    <mergeCell ref="A1:O1"/>
    <mergeCell ref="A2:O2"/>
    <mergeCell ref="D4:E4"/>
    <mergeCell ref="G4:J4"/>
    <mergeCell ref="K4:O4"/>
    <mergeCell ref="R4:U4"/>
    <mergeCell ref="W4:Z4"/>
    <mergeCell ref="A4:A5"/>
    <mergeCell ref="B4:B5"/>
    <mergeCell ref="C4:C5"/>
    <mergeCell ref="F4:F5"/>
  </mergeCells>
  <pageMargins left="0.74803149700164795" right="0.74803149700164795" top="0.98425197601318404" bottom="0.98425197601318404" header="0.51181101799011197" footer="0.51181101799011197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L80"/>
  <sheetViews>
    <sheetView tabSelected="1" view="pageBreakPreview" topLeftCell="A67" zoomScale="70" zoomScaleNormal="40" zoomScaleSheetLayoutView="70" zoomScalePageLayoutView="70" workbookViewId="0">
      <selection activeCell="T21" sqref="T21"/>
    </sheetView>
  </sheetViews>
  <sheetFormatPr defaultColWidth="8.7109375" defaultRowHeight="15.75" x14ac:dyDescent="0.25"/>
  <cols>
    <col min="1" max="1" width="13.5703125" style="8" customWidth="1"/>
    <col min="2" max="2" width="15.7109375" style="8" customWidth="1"/>
    <col min="3" max="4" width="19" style="8" hidden="1" customWidth="1"/>
    <col min="5" max="5" width="13.5703125" style="8" customWidth="1"/>
    <col min="6" max="6" width="84.855468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1" width="13.140625" style="8" bestFit="1" customWidth="1"/>
    <col min="12" max="12" width="16" style="8" bestFit="1" customWidth="1"/>
    <col min="13" max="13" width="3.85546875" style="8" hidden="1" customWidth="1"/>
    <col min="14" max="14" width="24.140625" style="8" hidden="1" customWidth="1"/>
    <col min="15" max="15" width="16.42578125" style="8" customWidth="1"/>
    <col min="16" max="16" width="19.85546875" style="8" customWidth="1"/>
    <col min="17" max="17" width="14.85546875" style="8" customWidth="1"/>
    <col min="18" max="18" width="80.42578125" style="109" hidden="1" customWidth="1"/>
    <col min="19" max="19" width="20.140625" style="21" customWidth="1"/>
    <col min="20" max="20" width="21.7109375" style="21" customWidth="1"/>
    <col min="21" max="21" width="11.5703125" style="21" customWidth="1"/>
    <col min="22" max="22" width="10.28515625" style="21" customWidth="1"/>
    <col min="23" max="24" width="8.7109375" style="21" customWidth="1"/>
    <col min="25" max="25" width="9.140625" style="21" customWidth="1"/>
    <col min="26" max="27" width="10.28515625" style="21" customWidth="1"/>
    <col min="28" max="28" width="25.5703125" style="21" customWidth="1"/>
    <col min="29" max="29" width="26.85546875" style="21" customWidth="1"/>
    <col min="30" max="30" width="17.28515625" style="21" customWidth="1"/>
    <col min="31" max="31" width="16" style="21" customWidth="1"/>
    <col min="32" max="32" width="13.5703125" style="21" customWidth="1"/>
    <col min="33" max="33" width="8.7109375" style="21" bestFit="1" customWidth="1"/>
    <col min="34" max="34" width="12.28515625" style="21" bestFit="1" customWidth="1"/>
    <col min="35" max="35" width="9.140625" style="21" bestFit="1" customWidth="1"/>
    <col min="36" max="46" width="8.7109375" style="21" bestFit="1" customWidth="1"/>
    <col min="47" max="47" width="8.7109375" style="8" bestFit="1" customWidth="1"/>
    <col min="48" max="16384" width="8.7109375" style="8"/>
  </cols>
  <sheetData>
    <row r="1" spans="1:47" s="21" customFormat="1" ht="144.75" customHeight="1" x14ac:dyDescent="0.3">
      <c r="A1" s="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8"/>
      <c r="O1" s="297" t="s">
        <v>264</v>
      </c>
      <c r="P1" s="297"/>
      <c r="Q1" s="297"/>
      <c r="R1" s="107"/>
      <c r="AU1" s="8"/>
    </row>
    <row r="2" spans="1:47" s="21" customFormat="1" ht="18.75" customHeight="1" x14ac:dyDescent="0.3">
      <c r="A2" s="1"/>
      <c r="B2" s="22"/>
      <c r="C2" s="22"/>
      <c r="D2" s="22"/>
      <c r="E2" s="22"/>
      <c r="F2" s="247" t="s">
        <v>26</v>
      </c>
      <c r="G2" s="247"/>
      <c r="H2" s="247"/>
      <c r="I2" s="247"/>
      <c r="J2" s="247"/>
      <c r="K2" s="247"/>
      <c r="L2" s="247"/>
      <c r="M2" s="247"/>
      <c r="N2" s="23"/>
      <c r="O2" s="24"/>
      <c r="P2" s="24"/>
      <c r="Q2" s="24"/>
      <c r="R2" s="108"/>
      <c r="AU2" s="8"/>
    </row>
    <row r="3" spans="1:47" s="21" customFormat="1" ht="18.75" x14ac:dyDescent="0.25">
      <c r="A3" s="247" t="s">
        <v>79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8"/>
      <c r="R3" s="109"/>
      <c r="AU3" s="8"/>
    </row>
    <row r="4" spans="1:47" ht="10.5" customHeight="1" x14ac:dyDescent="0.25"/>
    <row r="5" spans="1:47" s="21" customFormat="1" ht="20.25" customHeight="1" x14ac:dyDescent="0.25">
      <c r="A5" s="280" t="s">
        <v>28</v>
      </c>
      <c r="B5" s="280" t="s">
        <v>29</v>
      </c>
      <c r="C5" s="280" t="s">
        <v>30</v>
      </c>
      <c r="D5" s="134" t="s">
        <v>31</v>
      </c>
      <c r="E5" s="280" t="s">
        <v>31</v>
      </c>
      <c r="F5" s="280" t="s">
        <v>32</v>
      </c>
      <c r="G5" s="280" t="s">
        <v>33</v>
      </c>
      <c r="H5" s="280"/>
      <c r="I5" s="280"/>
      <c r="J5" s="280"/>
      <c r="K5" s="280"/>
      <c r="L5" s="280"/>
      <c r="M5" s="280" t="s">
        <v>80</v>
      </c>
      <c r="N5" s="280"/>
      <c r="O5" s="280"/>
      <c r="P5" s="280"/>
      <c r="Q5" s="280"/>
      <c r="R5" s="279" t="s">
        <v>81</v>
      </c>
      <c r="S5" s="286"/>
      <c r="T5" s="286"/>
      <c r="U5" s="286"/>
      <c r="V5" s="286"/>
      <c r="X5" s="286"/>
      <c r="Y5" s="286"/>
      <c r="Z5" s="286"/>
      <c r="AA5" s="286"/>
      <c r="AU5" s="8"/>
    </row>
    <row r="6" spans="1:47" s="21" customFormat="1" ht="23.25" customHeight="1" x14ac:dyDescent="0.25">
      <c r="A6" s="280"/>
      <c r="B6" s="280"/>
      <c r="C6" s="280"/>
      <c r="D6" s="134"/>
      <c r="E6" s="280"/>
      <c r="F6" s="280"/>
      <c r="G6" s="280" t="s">
        <v>39</v>
      </c>
      <c r="H6" s="280" t="s">
        <v>40</v>
      </c>
      <c r="I6" s="280" t="s">
        <v>41</v>
      </c>
      <c r="J6" s="280"/>
      <c r="K6" s="280"/>
      <c r="L6" s="280"/>
      <c r="M6" s="280"/>
      <c r="N6" s="280"/>
      <c r="O6" s="280"/>
      <c r="P6" s="280"/>
      <c r="Q6" s="280"/>
      <c r="R6" s="279"/>
      <c r="S6" s="175"/>
      <c r="T6" s="175"/>
      <c r="U6" s="175"/>
      <c r="V6" s="175"/>
      <c r="X6" s="175"/>
      <c r="Y6" s="175"/>
      <c r="Z6" s="175"/>
      <c r="AA6" s="175"/>
      <c r="AU6" s="8"/>
    </row>
    <row r="7" spans="1:47" s="21" customFormat="1" ht="22.5" customHeight="1" x14ac:dyDescent="0.25">
      <c r="A7" s="280"/>
      <c r="B7" s="280"/>
      <c r="C7" s="280"/>
      <c r="D7" s="134"/>
      <c r="E7" s="280"/>
      <c r="F7" s="280"/>
      <c r="G7" s="280"/>
      <c r="H7" s="280"/>
      <c r="I7" s="280" t="s">
        <v>83</v>
      </c>
      <c r="J7" s="280"/>
      <c r="K7" s="280" t="s">
        <v>84</v>
      </c>
      <c r="L7" s="280" t="s">
        <v>256</v>
      </c>
      <c r="M7" s="280"/>
      <c r="N7" s="280"/>
      <c r="O7" s="280"/>
      <c r="P7" s="280"/>
      <c r="Q7" s="280"/>
      <c r="R7" s="279"/>
      <c r="S7" s="175"/>
      <c r="T7" s="175"/>
      <c r="U7" s="175"/>
      <c r="V7" s="175"/>
      <c r="X7" s="175"/>
      <c r="Y7" s="175"/>
      <c r="Z7" s="175"/>
      <c r="AA7" s="175"/>
      <c r="AU7" s="8"/>
    </row>
    <row r="8" spans="1:47" s="21" customFormat="1" ht="43.5" customHeight="1" x14ac:dyDescent="0.25">
      <c r="A8" s="280"/>
      <c r="B8" s="280"/>
      <c r="C8" s="280"/>
      <c r="D8" s="134" t="s">
        <v>37</v>
      </c>
      <c r="E8" s="280"/>
      <c r="F8" s="280"/>
      <c r="G8" s="280"/>
      <c r="H8" s="280"/>
      <c r="I8" s="134"/>
      <c r="J8" s="134" t="s">
        <v>42</v>
      </c>
      <c r="K8" s="280"/>
      <c r="L8" s="280"/>
      <c r="M8" s="134">
        <v>2020</v>
      </c>
      <c r="N8" s="134" t="s">
        <v>43</v>
      </c>
      <c r="O8" s="134" t="s">
        <v>83</v>
      </c>
      <c r="P8" s="134" t="s">
        <v>84</v>
      </c>
      <c r="Q8" s="134" t="s">
        <v>256</v>
      </c>
      <c r="R8" s="193"/>
      <c r="S8" s="176"/>
      <c r="T8" s="176"/>
      <c r="U8" s="176"/>
      <c r="V8" s="176"/>
      <c r="X8" s="176"/>
      <c r="Y8" s="176"/>
      <c r="Z8" s="176"/>
      <c r="AA8" s="176"/>
      <c r="AC8" s="177"/>
      <c r="AD8" s="177"/>
      <c r="AE8" s="177"/>
      <c r="AU8" s="8"/>
    </row>
    <row r="9" spans="1:47" s="21" customFormat="1" ht="24.95" customHeight="1" x14ac:dyDescent="0.25">
      <c r="A9" s="99">
        <v>1</v>
      </c>
      <c r="B9" s="99">
        <v>2</v>
      </c>
      <c r="C9" s="99">
        <v>3</v>
      </c>
      <c r="D9" s="99">
        <v>4</v>
      </c>
      <c r="E9" s="99">
        <v>3</v>
      </c>
      <c r="F9" s="99">
        <v>4</v>
      </c>
      <c r="G9" s="99">
        <v>5</v>
      </c>
      <c r="H9" s="99">
        <v>6</v>
      </c>
      <c r="I9" s="99">
        <v>7</v>
      </c>
      <c r="J9" s="99">
        <v>8</v>
      </c>
      <c r="K9" s="99">
        <v>9</v>
      </c>
      <c r="L9" s="99">
        <v>10</v>
      </c>
      <c r="M9" s="99">
        <v>11</v>
      </c>
      <c r="N9" s="214">
        <v>12</v>
      </c>
      <c r="O9" s="198">
        <v>11</v>
      </c>
      <c r="P9" s="198">
        <v>12</v>
      </c>
      <c r="Q9" s="198">
        <v>13</v>
      </c>
      <c r="R9" s="193"/>
      <c r="T9" s="175"/>
      <c r="AC9" s="177"/>
      <c r="AD9" s="177"/>
      <c r="AE9" s="178"/>
      <c r="AU9" s="8"/>
    </row>
    <row r="10" spans="1:47" s="21" customFormat="1" ht="24.95" customHeight="1" x14ac:dyDescent="0.25">
      <c r="A10" s="112" t="s">
        <v>45</v>
      </c>
      <c r="B10" s="112" t="s">
        <v>45</v>
      </c>
      <c r="C10" s="112"/>
      <c r="D10" s="112"/>
      <c r="E10" s="112" t="s">
        <v>45</v>
      </c>
      <c r="F10" s="113" t="s">
        <v>244</v>
      </c>
      <c r="G10" s="112" t="s">
        <v>45</v>
      </c>
      <c r="H10" s="112" t="s">
        <v>45</v>
      </c>
      <c r="I10" s="112" t="s">
        <v>45</v>
      </c>
      <c r="J10" s="112" t="s">
        <v>45</v>
      </c>
      <c r="K10" s="112" t="s">
        <v>45</v>
      </c>
      <c r="L10" s="112" t="s">
        <v>45</v>
      </c>
      <c r="M10" s="114"/>
      <c r="N10" s="179">
        <f>O10+P10+Q10</f>
        <v>1121392.8800000001</v>
      </c>
      <c r="O10" s="196">
        <f>O11+O12+O55+O58+O59+O67</f>
        <v>621101.64000000013</v>
      </c>
      <c r="P10" s="196">
        <f>P11+P12+P55+P58+P59+P67</f>
        <v>409763.18</v>
      </c>
      <c r="Q10" s="196">
        <f>Q11+Q12+Q55+Q58+Q59+Q67</f>
        <v>90528.06</v>
      </c>
      <c r="R10" s="193"/>
      <c r="S10" s="13"/>
      <c r="T10" s="13"/>
      <c r="U10" s="13"/>
      <c r="V10" s="13"/>
      <c r="W10" s="13"/>
      <c r="X10" s="13"/>
      <c r="Y10" s="13"/>
      <c r="Z10" s="13"/>
      <c r="AA10" s="13"/>
      <c r="AE10" s="178"/>
      <c r="AU10" s="8"/>
    </row>
    <row r="11" spans="1:47" s="21" customFormat="1" ht="24.95" customHeight="1" x14ac:dyDescent="0.25">
      <c r="A11" s="298" t="s">
        <v>44</v>
      </c>
      <c r="B11" s="298" t="s">
        <v>45</v>
      </c>
      <c r="C11" s="298" t="s">
        <v>45</v>
      </c>
      <c r="D11" s="298" t="s">
        <v>45</v>
      </c>
      <c r="E11" s="298" t="s">
        <v>45</v>
      </c>
      <c r="F11" s="300" t="s">
        <v>46</v>
      </c>
      <c r="G11" s="206" t="s">
        <v>52</v>
      </c>
      <c r="H11" s="207" t="s">
        <v>53</v>
      </c>
      <c r="I11" s="208">
        <f>I13+I25</f>
        <v>8</v>
      </c>
      <c r="J11" s="208" t="s">
        <v>45</v>
      </c>
      <c r="K11" s="208">
        <f>K13+K25</f>
        <v>3</v>
      </c>
      <c r="L11" s="208">
        <f>L13+L25</f>
        <v>3</v>
      </c>
      <c r="M11" s="302" t="e">
        <f>M13+M15+M25+#REF!</f>
        <v>#REF!</v>
      </c>
      <c r="N11" s="304"/>
      <c r="O11" s="204">
        <f>O13+O25</f>
        <v>27759.38</v>
      </c>
      <c r="P11" s="204">
        <f>P13+P25</f>
        <v>8023.44</v>
      </c>
      <c r="Q11" s="204">
        <f>Q13+Q25</f>
        <v>47229.13</v>
      </c>
      <c r="R11" s="193"/>
      <c r="S11" s="13"/>
      <c r="T11" s="13"/>
      <c r="U11" s="13"/>
      <c r="V11" s="13"/>
      <c r="W11" s="13"/>
      <c r="X11" s="13"/>
      <c r="Y11" s="13"/>
      <c r="Z11" s="13"/>
      <c r="AA11" s="13"/>
      <c r="AB11" s="32"/>
      <c r="AC11" s="177"/>
      <c r="AD11" s="177"/>
      <c r="AE11" s="178"/>
      <c r="AF11" s="177"/>
    </row>
    <row r="12" spans="1:47" s="21" customFormat="1" ht="24.95" customHeight="1" x14ac:dyDescent="0.25">
      <c r="A12" s="299"/>
      <c r="B12" s="299"/>
      <c r="C12" s="299"/>
      <c r="D12" s="299"/>
      <c r="E12" s="299"/>
      <c r="F12" s="301"/>
      <c r="G12" s="206" t="s">
        <v>57</v>
      </c>
      <c r="H12" s="207" t="s">
        <v>53</v>
      </c>
      <c r="I12" s="208">
        <f>I15+I17+I26+I54+I53</f>
        <v>27</v>
      </c>
      <c r="J12" s="208" t="s">
        <v>45</v>
      </c>
      <c r="K12" s="208">
        <f>K15+K17+K26+K51</f>
        <v>25</v>
      </c>
      <c r="L12" s="208">
        <f>L15+L17+L26+L51</f>
        <v>37</v>
      </c>
      <c r="M12" s="303"/>
      <c r="N12" s="305"/>
      <c r="O12" s="204">
        <f>O15+O17+O26+O51</f>
        <v>476379.85000000003</v>
      </c>
      <c r="P12" s="204">
        <f>P15+P17+P26+P51</f>
        <v>392289.45</v>
      </c>
      <c r="Q12" s="204">
        <f>Q15+Q17+Q26+Q51</f>
        <v>41308.93</v>
      </c>
      <c r="R12" s="193"/>
      <c r="S12" s="13"/>
      <c r="T12" s="13"/>
      <c r="U12" s="13"/>
      <c r="V12" s="13"/>
      <c r="W12" s="13"/>
      <c r="X12" s="13"/>
      <c r="Y12" s="13"/>
      <c r="Z12" s="13"/>
      <c r="AA12" s="13"/>
      <c r="AB12" s="32"/>
      <c r="AE12" s="178"/>
      <c r="AU12" s="8"/>
    </row>
    <row r="13" spans="1:47" s="21" customFormat="1" ht="24.95" customHeight="1" x14ac:dyDescent="0.25">
      <c r="A13" s="27" t="s">
        <v>44</v>
      </c>
      <c r="B13" s="29">
        <v>85211</v>
      </c>
      <c r="C13" s="27" t="s">
        <v>45</v>
      </c>
      <c r="D13" s="27" t="s">
        <v>45</v>
      </c>
      <c r="E13" s="27" t="s">
        <v>45</v>
      </c>
      <c r="F13" s="28" t="s">
        <v>48</v>
      </c>
      <c r="G13" s="28" t="s">
        <v>52</v>
      </c>
      <c r="H13" s="29" t="s">
        <v>53</v>
      </c>
      <c r="I13" s="33">
        <f>I14</f>
        <v>1</v>
      </c>
      <c r="J13" s="34" t="s">
        <v>45</v>
      </c>
      <c r="K13" s="33" t="str">
        <f>K14</f>
        <v>1</v>
      </c>
      <c r="L13" s="33" t="str">
        <f>L14</f>
        <v>1</v>
      </c>
      <c r="M13" s="12">
        <f>M14</f>
        <v>0</v>
      </c>
      <c r="N13" s="181">
        <f t="shared" ref="N13:N18" si="0">SUM(O13:Q13)</f>
        <v>8650</v>
      </c>
      <c r="O13" s="122">
        <f>O14</f>
        <v>2000</v>
      </c>
      <c r="P13" s="122">
        <f t="shared" ref="P13:Q13" si="1">P14</f>
        <v>3325</v>
      </c>
      <c r="Q13" s="122">
        <f t="shared" si="1"/>
        <v>3325</v>
      </c>
      <c r="R13" s="193"/>
      <c r="S13" s="13"/>
      <c r="T13" s="13"/>
      <c r="U13" s="13"/>
      <c r="V13" s="13"/>
      <c r="W13" s="13"/>
      <c r="X13" s="13"/>
      <c r="Y13" s="13"/>
      <c r="Z13" s="13"/>
      <c r="AA13" s="13"/>
      <c r="AB13" s="32"/>
      <c r="AC13" s="177"/>
      <c r="AD13" s="177"/>
      <c r="AE13" s="178"/>
      <c r="AU13" s="8"/>
    </row>
    <row r="14" spans="1:47" s="21" customFormat="1" ht="24.95" customHeight="1" x14ac:dyDescent="0.25">
      <c r="A14" s="17" t="s">
        <v>44</v>
      </c>
      <c r="B14" s="6">
        <v>85211</v>
      </c>
      <c r="C14" s="17" t="s">
        <v>49</v>
      </c>
      <c r="D14" s="17">
        <v>27300042</v>
      </c>
      <c r="E14" s="17" t="s">
        <v>85</v>
      </c>
      <c r="F14" s="35" t="s">
        <v>51</v>
      </c>
      <c r="G14" s="35" t="s">
        <v>52</v>
      </c>
      <c r="H14" s="6" t="s">
        <v>53</v>
      </c>
      <c r="I14" s="36">
        <v>1</v>
      </c>
      <c r="J14" s="37">
        <v>45536</v>
      </c>
      <c r="K14" s="17" t="s">
        <v>86</v>
      </c>
      <c r="L14" s="17" t="s">
        <v>86</v>
      </c>
      <c r="M14" s="12">
        <v>0</v>
      </c>
      <c r="N14" s="181">
        <f t="shared" si="0"/>
        <v>8650</v>
      </c>
      <c r="O14" s="121">
        <v>2000</v>
      </c>
      <c r="P14" s="121">
        <v>3325</v>
      </c>
      <c r="Q14" s="121">
        <v>3325</v>
      </c>
      <c r="R14" s="193"/>
      <c r="S14" s="13"/>
      <c r="T14" s="13"/>
      <c r="U14" s="13"/>
      <c r="V14" s="13"/>
      <c r="W14" s="13"/>
      <c r="X14" s="13"/>
      <c r="Y14" s="13"/>
      <c r="Z14" s="13"/>
      <c r="AA14" s="13"/>
      <c r="AE14" s="178"/>
      <c r="AU14" s="8"/>
    </row>
    <row r="15" spans="1:47" s="21" customFormat="1" ht="63" x14ac:dyDescent="0.25">
      <c r="A15" s="27" t="s">
        <v>44</v>
      </c>
      <c r="B15" s="29">
        <v>85233</v>
      </c>
      <c r="C15" s="27" t="s">
        <v>45</v>
      </c>
      <c r="D15" s="27" t="s">
        <v>45</v>
      </c>
      <c r="E15" s="27" t="s">
        <v>45</v>
      </c>
      <c r="F15" s="28" t="s">
        <v>87</v>
      </c>
      <c r="G15" s="28" t="s">
        <v>57</v>
      </c>
      <c r="H15" s="29" t="s">
        <v>53</v>
      </c>
      <c r="I15" s="33">
        <v>6</v>
      </c>
      <c r="J15" s="34" t="s">
        <v>45</v>
      </c>
      <c r="K15" s="33" t="str">
        <f>K16</f>
        <v>6</v>
      </c>
      <c r="L15" s="33" t="str">
        <f>L16</f>
        <v>4</v>
      </c>
      <c r="M15" s="31">
        <f>M16</f>
        <v>0</v>
      </c>
      <c r="N15" s="180">
        <f t="shared" si="0"/>
        <v>30878.9</v>
      </c>
      <c r="O15" s="122">
        <f>O16</f>
        <v>10576</v>
      </c>
      <c r="P15" s="122">
        <f>P16</f>
        <v>11322.7</v>
      </c>
      <c r="Q15" s="197">
        <f>Q16</f>
        <v>8980.2000000000007</v>
      </c>
      <c r="R15" s="19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77"/>
      <c r="AD15" s="177"/>
      <c r="AE15" s="177"/>
      <c r="AU15" s="8"/>
    </row>
    <row r="16" spans="1:47" s="21" customFormat="1" ht="24.95" customHeight="1" x14ac:dyDescent="0.25">
      <c r="A16" s="17" t="s">
        <v>44</v>
      </c>
      <c r="B16" s="6">
        <v>85233</v>
      </c>
      <c r="C16" s="17" t="s">
        <v>49</v>
      </c>
      <c r="D16" s="17">
        <v>27300042</v>
      </c>
      <c r="E16" s="17" t="s">
        <v>85</v>
      </c>
      <c r="F16" s="35" t="s">
        <v>56</v>
      </c>
      <c r="G16" s="35" t="s">
        <v>57</v>
      </c>
      <c r="H16" s="6" t="s">
        <v>53</v>
      </c>
      <c r="I16" s="36">
        <f>I15</f>
        <v>6</v>
      </c>
      <c r="J16" s="37">
        <v>45627</v>
      </c>
      <c r="K16" s="17" t="s">
        <v>88</v>
      </c>
      <c r="L16" s="17" t="s">
        <v>89</v>
      </c>
      <c r="M16" s="12">
        <v>0</v>
      </c>
      <c r="N16" s="181">
        <f t="shared" si="0"/>
        <v>30878.9</v>
      </c>
      <c r="O16" s="127">
        <v>10576</v>
      </c>
      <c r="P16" s="127">
        <v>11322.7</v>
      </c>
      <c r="Q16" s="127">
        <v>8980.2000000000007</v>
      </c>
      <c r="R16" s="19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1" customFormat="1" ht="48" customHeight="1" x14ac:dyDescent="0.25">
      <c r="A17" s="137" t="s">
        <v>44</v>
      </c>
      <c r="B17" s="147">
        <v>85232</v>
      </c>
      <c r="C17" s="137" t="s">
        <v>45</v>
      </c>
      <c r="D17" s="137" t="s">
        <v>45</v>
      </c>
      <c r="E17" s="137" t="s">
        <v>45</v>
      </c>
      <c r="F17" s="148" t="s">
        <v>285</v>
      </c>
      <c r="G17" s="148" t="s">
        <v>57</v>
      </c>
      <c r="H17" s="147" t="s">
        <v>53</v>
      </c>
      <c r="I17" s="149">
        <f>SUM(I18:I23)</f>
        <v>5</v>
      </c>
      <c r="J17" s="139" t="s">
        <v>45</v>
      </c>
      <c r="K17" s="149">
        <f>K18+K19+K23</f>
        <v>1</v>
      </c>
      <c r="L17" s="149">
        <f>L18+L19+L23</f>
        <v>0</v>
      </c>
      <c r="M17" s="138" t="e">
        <f>#REF!</f>
        <v>#REF!</v>
      </c>
      <c r="N17" s="186">
        <f t="shared" si="0"/>
        <v>35000</v>
      </c>
      <c r="O17" s="122">
        <f>SUM(O18:O23)</f>
        <v>15000</v>
      </c>
      <c r="P17" s="122">
        <f>SUM(P18:P24)</f>
        <v>10000</v>
      </c>
      <c r="Q17" s="122">
        <f>SUM(Q18:Q24)</f>
        <v>10000</v>
      </c>
      <c r="R17" s="19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69"/>
      <c r="AD17" s="169"/>
      <c r="AE17" s="169"/>
      <c r="AU17" s="8"/>
    </row>
    <row r="18" spans="1:47" s="21" customFormat="1" ht="53.25" customHeight="1" x14ac:dyDescent="0.25">
      <c r="A18" s="125" t="s">
        <v>44</v>
      </c>
      <c r="B18" s="134">
        <v>85232</v>
      </c>
      <c r="C18" s="125" t="s">
        <v>49</v>
      </c>
      <c r="D18" s="125">
        <v>27300042</v>
      </c>
      <c r="E18" s="125" t="s">
        <v>85</v>
      </c>
      <c r="F18" s="211" t="s">
        <v>277</v>
      </c>
      <c r="G18" s="142" t="s">
        <v>57</v>
      </c>
      <c r="H18" s="134" t="s">
        <v>53</v>
      </c>
      <c r="I18" s="143">
        <v>1</v>
      </c>
      <c r="J18" s="144">
        <v>45627</v>
      </c>
      <c r="K18" s="134">
        <v>0</v>
      </c>
      <c r="L18" s="134">
        <v>0</v>
      </c>
      <c r="M18" s="121">
        <v>0</v>
      </c>
      <c r="N18" s="187">
        <f t="shared" si="0"/>
        <v>4083.44</v>
      </c>
      <c r="O18" s="151">
        <v>4083.44</v>
      </c>
      <c r="P18" s="127">
        <v>0</v>
      </c>
      <c r="Q18" s="127">
        <v>0</v>
      </c>
      <c r="R18" s="10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1" customFormat="1" ht="99" customHeight="1" x14ac:dyDescent="0.25">
      <c r="A19" s="125" t="s">
        <v>44</v>
      </c>
      <c r="B19" s="134">
        <v>85232</v>
      </c>
      <c r="C19" s="125" t="s">
        <v>92</v>
      </c>
      <c r="D19" s="125">
        <v>27300043</v>
      </c>
      <c r="E19" s="125" t="s">
        <v>85</v>
      </c>
      <c r="F19" s="211" t="s">
        <v>278</v>
      </c>
      <c r="G19" s="142" t="s">
        <v>57</v>
      </c>
      <c r="H19" s="134" t="s">
        <v>53</v>
      </c>
      <c r="I19" s="143">
        <v>1</v>
      </c>
      <c r="J19" s="144">
        <v>45628</v>
      </c>
      <c r="K19" s="134">
        <v>0</v>
      </c>
      <c r="L19" s="134">
        <v>0</v>
      </c>
      <c r="M19" s="121"/>
      <c r="N19" s="187"/>
      <c r="O19" s="151">
        <v>5075.1499999999996</v>
      </c>
      <c r="P19" s="127">
        <v>0</v>
      </c>
      <c r="Q19" s="127">
        <v>0</v>
      </c>
      <c r="R19" s="10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1" customFormat="1" ht="47.25" x14ac:dyDescent="0.25">
      <c r="A20" s="125" t="s">
        <v>44</v>
      </c>
      <c r="B20" s="134">
        <v>85232</v>
      </c>
      <c r="C20" s="125" t="s">
        <v>266</v>
      </c>
      <c r="D20" s="125">
        <v>27300044</v>
      </c>
      <c r="E20" s="125" t="s">
        <v>85</v>
      </c>
      <c r="F20" s="211" t="s">
        <v>269</v>
      </c>
      <c r="G20" s="142" t="s">
        <v>57</v>
      </c>
      <c r="H20" s="134" t="s">
        <v>53</v>
      </c>
      <c r="I20" s="143">
        <v>1</v>
      </c>
      <c r="J20" s="144">
        <v>45629</v>
      </c>
      <c r="K20" s="134">
        <v>0</v>
      </c>
      <c r="L20" s="134">
        <v>0</v>
      </c>
      <c r="M20" s="121"/>
      <c r="N20" s="187"/>
      <c r="O20" s="151">
        <v>2853.07</v>
      </c>
      <c r="P20" s="127">
        <v>0</v>
      </c>
      <c r="Q20" s="127">
        <v>0</v>
      </c>
      <c r="R20" s="10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1" customFormat="1" ht="59.25" customHeight="1" x14ac:dyDescent="0.25">
      <c r="A21" s="125" t="s">
        <v>44</v>
      </c>
      <c r="B21" s="134">
        <v>85232</v>
      </c>
      <c r="C21" s="125" t="s">
        <v>267</v>
      </c>
      <c r="D21" s="125">
        <v>27300045</v>
      </c>
      <c r="E21" s="125" t="s">
        <v>85</v>
      </c>
      <c r="F21" s="211" t="s">
        <v>279</v>
      </c>
      <c r="G21" s="142" t="s">
        <v>57</v>
      </c>
      <c r="H21" s="134" t="s">
        <v>53</v>
      </c>
      <c r="I21" s="143">
        <v>1</v>
      </c>
      <c r="J21" s="144">
        <v>45630</v>
      </c>
      <c r="K21" s="134">
        <v>0</v>
      </c>
      <c r="L21" s="134">
        <v>0</v>
      </c>
      <c r="M21" s="121"/>
      <c r="N21" s="187"/>
      <c r="O21" s="151">
        <v>543.33000000000004</v>
      </c>
      <c r="P21" s="127">
        <v>0</v>
      </c>
      <c r="Q21" s="127">
        <v>0</v>
      </c>
      <c r="R21" s="10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1" customFormat="1" ht="165" customHeight="1" x14ac:dyDescent="0.25">
      <c r="A22" s="125" t="s">
        <v>44</v>
      </c>
      <c r="B22" s="134">
        <v>85232</v>
      </c>
      <c r="C22" s="125" t="s">
        <v>268</v>
      </c>
      <c r="D22" s="125">
        <v>27300046</v>
      </c>
      <c r="E22" s="125" t="s">
        <v>85</v>
      </c>
      <c r="F22" s="211" t="s">
        <v>276</v>
      </c>
      <c r="G22" s="142" t="s">
        <v>57</v>
      </c>
      <c r="H22" s="134" t="s">
        <v>53</v>
      </c>
      <c r="I22" s="143">
        <v>1</v>
      </c>
      <c r="J22" s="144">
        <v>45631</v>
      </c>
      <c r="K22" s="134">
        <v>0</v>
      </c>
      <c r="L22" s="134">
        <v>0</v>
      </c>
      <c r="M22" s="121"/>
      <c r="N22" s="187"/>
      <c r="O22" s="151">
        <v>2445.0100000000002</v>
      </c>
      <c r="P22" s="127">
        <v>0</v>
      </c>
      <c r="Q22" s="127">
        <v>0</v>
      </c>
      <c r="R22" s="10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1" customFormat="1" ht="48.75" customHeight="1" x14ac:dyDescent="0.25">
      <c r="A23" s="125" t="s">
        <v>44</v>
      </c>
      <c r="B23" s="134">
        <v>85232</v>
      </c>
      <c r="C23" s="125" t="s">
        <v>92</v>
      </c>
      <c r="D23" s="125">
        <v>27300043</v>
      </c>
      <c r="E23" s="125" t="s">
        <v>85</v>
      </c>
      <c r="F23" s="150" t="s">
        <v>252</v>
      </c>
      <c r="G23" s="142" t="s">
        <v>57</v>
      </c>
      <c r="H23" s="134" t="s">
        <v>53</v>
      </c>
      <c r="I23" s="143">
        <v>0</v>
      </c>
      <c r="J23" s="144" t="s">
        <v>45</v>
      </c>
      <c r="K23" s="134">
        <v>1</v>
      </c>
      <c r="L23" s="134">
        <v>0</v>
      </c>
      <c r="M23" s="121"/>
      <c r="N23" s="187"/>
      <c r="O23" s="151">
        <v>0</v>
      </c>
      <c r="P23" s="127">
        <v>10000</v>
      </c>
      <c r="Q23" s="127">
        <v>0</v>
      </c>
      <c r="R23" s="10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1" customFormat="1" ht="47.25" x14ac:dyDescent="0.25">
      <c r="A24" s="125" t="s">
        <v>45</v>
      </c>
      <c r="B24" s="134" t="s">
        <v>45</v>
      </c>
      <c r="C24" s="125" t="s">
        <v>92</v>
      </c>
      <c r="D24" s="125">
        <v>27300043</v>
      </c>
      <c r="E24" s="125" t="s">
        <v>85</v>
      </c>
      <c r="F24" s="150" t="s">
        <v>258</v>
      </c>
      <c r="G24" s="142" t="s">
        <v>57</v>
      </c>
      <c r="H24" s="134" t="s">
        <v>53</v>
      </c>
      <c r="I24" s="143" t="s">
        <v>45</v>
      </c>
      <c r="J24" s="144" t="s">
        <v>45</v>
      </c>
      <c r="K24" s="125" t="s">
        <v>45</v>
      </c>
      <c r="L24" s="125" t="s">
        <v>45</v>
      </c>
      <c r="M24" s="121"/>
      <c r="N24" s="187"/>
      <c r="O24" s="151">
        <v>0</v>
      </c>
      <c r="P24" s="127">
        <v>0</v>
      </c>
      <c r="Q24" s="127">
        <v>10000</v>
      </c>
      <c r="R24" s="10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U24" s="8"/>
    </row>
    <row r="25" spans="1:47" s="21" customFormat="1" ht="30" customHeight="1" x14ac:dyDescent="0.25">
      <c r="A25" s="290" t="s">
        <v>44</v>
      </c>
      <c r="B25" s="291" t="s">
        <v>45</v>
      </c>
      <c r="C25" s="290" t="s">
        <v>45</v>
      </c>
      <c r="D25" s="290" t="s">
        <v>45</v>
      </c>
      <c r="E25" s="290" t="s">
        <v>45</v>
      </c>
      <c r="F25" s="292" t="s">
        <v>109</v>
      </c>
      <c r="G25" s="200" t="s">
        <v>52</v>
      </c>
      <c r="H25" s="199" t="s">
        <v>53</v>
      </c>
      <c r="I25" s="201">
        <f>I32+I34+I39+I41+I49+I50+I43+I45+I47+I28+I30</f>
        <v>7</v>
      </c>
      <c r="J25" s="201" t="s">
        <v>45</v>
      </c>
      <c r="K25" s="201">
        <f>K32+K34+K39+K41+K49+K50+K43+K45+K47</f>
        <v>2</v>
      </c>
      <c r="L25" s="201">
        <f>L32+L34+L39+L41+L49+L50+L43+L45+L47</f>
        <v>2</v>
      </c>
      <c r="M25" s="202" t="e">
        <f>#REF!+#REF!+#REF!</f>
        <v>#REF!</v>
      </c>
      <c r="N25" s="203">
        <f>SUM(O25:Q25)</f>
        <v>74361.95</v>
      </c>
      <c r="O25" s="204">
        <f>O32+O34+O39+O41+O49+O50+O43+O45+O47</f>
        <v>25759.38</v>
      </c>
      <c r="P25" s="204">
        <f>P32+P34+P39+P41+P49+P50+P43+P45+P47</f>
        <v>4698.4399999999996</v>
      </c>
      <c r="Q25" s="204">
        <f>Q32+Q34+Q39+Q41+Q49+Q50+Q43+Q45+Q47</f>
        <v>43904.13</v>
      </c>
      <c r="R25" s="103"/>
      <c r="S25" s="13"/>
      <c r="T25" s="13"/>
      <c r="U25" s="13"/>
      <c r="V25" s="13"/>
      <c r="W25" s="13"/>
      <c r="X25" s="13"/>
      <c r="Y25" s="13"/>
      <c r="Z25" s="13"/>
      <c r="AA25" s="13"/>
      <c r="AU25" s="8"/>
    </row>
    <row r="26" spans="1:47" s="21" customFormat="1" ht="30" customHeight="1" x14ac:dyDescent="0.25">
      <c r="A26" s="290"/>
      <c r="B26" s="291"/>
      <c r="C26" s="290"/>
      <c r="D26" s="290"/>
      <c r="E26" s="290"/>
      <c r="F26" s="292"/>
      <c r="G26" s="200" t="s">
        <v>57</v>
      </c>
      <c r="H26" s="199" t="s">
        <v>53</v>
      </c>
      <c r="I26" s="205">
        <f>I33+I35+I40+I36+I42+I29+I31+I27+I44+I46+I48</f>
        <v>2</v>
      </c>
      <c r="J26" s="205" t="s">
        <v>45</v>
      </c>
      <c r="K26" s="205">
        <f>K33+K35+K40+K36+K42+K29+K31+K27+K44+K46+K48</f>
        <v>8</v>
      </c>
      <c r="L26" s="205">
        <f>L33+L35+L40+L36+L42+L29+L31+L27+L44+L46+L48</f>
        <v>1</v>
      </c>
      <c r="M26" s="202"/>
      <c r="N26" s="203"/>
      <c r="O26" s="204">
        <f>O33+O35+O40+O36+O42+O29+O31+O27+O44+O46+O48+O37+O38</f>
        <v>443281.26</v>
      </c>
      <c r="P26" s="204">
        <f>P33+P35+P40+P36+P42+P29+P31+P27+P44+P46+P48</f>
        <v>366293.15</v>
      </c>
      <c r="Q26" s="204">
        <f>Q33+Q35+Q40+Q36+Q42+Q29+Q31+Q27+Q44+Q46+Q48</f>
        <v>6328.73</v>
      </c>
      <c r="R26" s="103"/>
      <c r="S26" s="13"/>
      <c r="T26" s="13"/>
      <c r="U26" s="13"/>
      <c r="V26" s="13"/>
      <c r="W26" s="13"/>
      <c r="X26" s="13"/>
      <c r="Y26" s="13"/>
      <c r="Z26" s="13"/>
      <c r="AA26" s="13"/>
      <c r="AU26" s="8"/>
    </row>
    <row r="27" spans="1:47" s="21" customFormat="1" ht="30" customHeight="1" x14ac:dyDescent="0.25">
      <c r="A27" s="125" t="s">
        <v>44</v>
      </c>
      <c r="B27" s="134" t="s">
        <v>280</v>
      </c>
      <c r="C27" s="125" t="s">
        <v>49</v>
      </c>
      <c r="D27" s="125">
        <v>27300042</v>
      </c>
      <c r="E27" s="125" t="s">
        <v>85</v>
      </c>
      <c r="F27" s="142" t="s">
        <v>243</v>
      </c>
      <c r="G27" s="142" t="s">
        <v>57</v>
      </c>
      <c r="H27" s="134" t="s">
        <v>53</v>
      </c>
      <c r="I27" s="143">
        <v>1</v>
      </c>
      <c r="J27" s="144">
        <v>45629</v>
      </c>
      <c r="K27" s="134">
        <v>0</v>
      </c>
      <c r="L27" s="143">
        <v>0</v>
      </c>
      <c r="M27" s="121">
        <v>1058.17</v>
      </c>
      <c r="N27" s="187">
        <f>SUM(O27:Q27)</f>
        <v>278098.94</v>
      </c>
      <c r="O27" s="121">
        <v>278098.94</v>
      </c>
      <c r="P27" s="121">
        <v>0</v>
      </c>
      <c r="Q27" s="121">
        <v>0</v>
      </c>
      <c r="R27" s="145"/>
      <c r="S27" s="13"/>
      <c r="T27" s="13"/>
      <c r="U27" s="13"/>
      <c r="V27" s="13"/>
      <c r="W27" s="13"/>
      <c r="X27" s="13"/>
      <c r="Y27" s="13"/>
      <c r="Z27" s="13"/>
      <c r="AA27" s="13"/>
      <c r="AC27" s="169"/>
      <c r="AD27" s="169"/>
      <c r="AU27" s="8"/>
    </row>
    <row r="28" spans="1:47" s="21" customFormat="1" ht="30" customHeight="1" x14ac:dyDescent="0.25">
      <c r="A28" s="259" t="s">
        <v>44</v>
      </c>
      <c r="B28" s="293">
        <v>45262</v>
      </c>
      <c r="C28" s="125"/>
      <c r="D28" s="125"/>
      <c r="E28" s="259" t="s">
        <v>85</v>
      </c>
      <c r="F28" s="287" t="s">
        <v>116</v>
      </c>
      <c r="G28" s="142" t="s">
        <v>52</v>
      </c>
      <c r="H28" s="134" t="s">
        <v>53</v>
      </c>
      <c r="I28" s="143">
        <v>1</v>
      </c>
      <c r="J28" s="144">
        <v>45352</v>
      </c>
      <c r="K28" s="134">
        <v>0</v>
      </c>
      <c r="L28" s="143">
        <v>0</v>
      </c>
      <c r="M28" s="121"/>
      <c r="N28" s="187"/>
      <c r="O28" s="121">
        <v>0</v>
      </c>
      <c r="P28" s="121">
        <v>0</v>
      </c>
      <c r="Q28" s="121">
        <v>0</v>
      </c>
      <c r="R28" s="145"/>
      <c r="S28" s="13"/>
      <c r="T28" s="13"/>
      <c r="U28" s="13"/>
      <c r="V28" s="13"/>
      <c r="W28" s="13"/>
      <c r="X28" s="13"/>
      <c r="Y28" s="13"/>
      <c r="Z28" s="13"/>
      <c r="AA28" s="13"/>
      <c r="AU28" s="8"/>
    </row>
    <row r="29" spans="1:47" s="21" customFormat="1" ht="30" customHeight="1" x14ac:dyDescent="0.25">
      <c r="A29" s="260"/>
      <c r="B29" s="294"/>
      <c r="C29" s="125" t="s">
        <v>49</v>
      </c>
      <c r="D29" s="125">
        <v>27300042</v>
      </c>
      <c r="E29" s="260"/>
      <c r="F29" s="288"/>
      <c r="G29" s="142" t="s">
        <v>57</v>
      </c>
      <c r="H29" s="134" t="s">
        <v>53</v>
      </c>
      <c r="I29" s="143">
        <v>0</v>
      </c>
      <c r="J29" s="144" t="s">
        <v>45</v>
      </c>
      <c r="K29" s="134">
        <v>1</v>
      </c>
      <c r="L29" s="134">
        <v>0</v>
      </c>
      <c r="M29" s="121"/>
      <c r="N29" s="187">
        <f>O29+P29+Q29</f>
        <v>115086.54</v>
      </c>
      <c r="O29" s="127">
        <v>115086.54</v>
      </c>
      <c r="P29" s="127">
        <v>0</v>
      </c>
      <c r="Q29" s="121">
        <v>0</v>
      </c>
      <c r="R29" s="146"/>
      <c r="S29" s="13"/>
      <c r="T29" s="13"/>
      <c r="U29" s="13"/>
      <c r="V29" s="13"/>
      <c r="W29" s="13"/>
      <c r="X29" s="13"/>
      <c r="Y29" s="13"/>
      <c r="Z29" s="13"/>
      <c r="AA29" s="13"/>
      <c r="AU29" s="8"/>
    </row>
    <row r="30" spans="1:47" s="21" customFormat="1" ht="30" customHeight="1" x14ac:dyDescent="0.25">
      <c r="A30" s="259" t="s">
        <v>44</v>
      </c>
      <c r="B30" s="293">
        <v>45264</v>
      </c>
      <c r="C30" s="125" t="s">
        <v>259</v>
      </c>
      <c r="D30" s="125">
        <v>27300041</v>
      </c>
      <c r="E30" s="259" t="s">
        <v>85</v>
      </c>
      <c r="F30" s="287" t="s">
        <v>118</v>
      </c>
      <c r="G30" s="142" t="s">
        <v>52</v>
      </c>
      <c r="H30" s="134" t="s">
        <v>53</v>
      </c>
      <c r="I30" s="143">
        <v>1</v>
      </c>
      <c r="J30" s="144">
        <v>45444</v>
      </c>
      <c r="K30" s="134">
        <v>0</v>
      </c>
      <c r="L30" s="143">
        <v>0</v>
      </c>
      <c r="M30" s="121"/>
      <c r="N30" s="187"/>
      <c r="O30" s="127">
        <v>0</v>
      </c>
      <c r="P30" s="127">
        <v>0</v>
      </c>
      <c r="Q30" s="121">
        <v>0</v>
      </c>
      <c r="R30" s="146"/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1" customFormat="1" ht="30" customHeight="1" x14ac:dyDescent="0.25">
      <c r="A31" s="260"/>
      <c r="B31" s="294"/>
      <c r="C31" s="125"/>
      <c r="D31" s="125"/>
      <c r="E31" s="260"/>
      <c r="F31" s="288"/>
      <c r="G31" s="142" t="s">
        <v>57</v>
      </c>
      <c r="H31" s="134" t="s">
        <v>53</v>
      </c>
      <c r="I31" s="143">
        <v>0</v>
      </c>
      <c r="J31" s="144" t="s">
        <v>45</v>
      </c>
      <c r="K31" s="134">
        <v>1</v>
      </c>
      <c r="L31" s="134">
        <v>0</v>
      </c>
      <c r="M31" s="121"/>
      <c r="N31" s="187">
        <f>O31+P31+Q31</f>
        <v>23664.09</v>
      </c>
      <c r="O31" s="215">
        <v>23664.09</v>
      </c>
      <c r="P31" s="127">
        <v>0</v>
      </c>
      <c r="Q31" s="121">
        <v>0</v>
      </c>
      <c r="R31" s="146"/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1" customFormat="1" ht="30" customHeight="1" x14ac:dyDescent="0.25">
      <c r="A32" s="259" t="s">
        <v>44</v>
      </c>
      <c r="B32" s="293">
        <v>45252</v>
      </c>
      <c r="C32" s="125" t="s">
        <v>49</v>
      </c>
      <c r="D32" s="125">
        <v>27300042</v>
      </c>
      <c r="E32" s="259" t="s">
        <v>85</v>
      </c>
      <c r="F32" s="287" t="s">
        <v>110</v>
      </c>
      <c r="G32" s="142" t="s">
        <v>52</v>
      </c>
      <c r="H32" s="134" t="s">
        <v>53</v>
      </c>
      <c r="I32" s="143">
        <v>1</v>
      </c>
      <c r="J32" s="144">
        <v>45629</v>
      </c>
      <c r="K32" s="134">
        <v>0</v>
      </c>
      <c r="L32" s="134">
        <v>0</v>
      </c>
      <c r="M32" s="121">
        <v>0</v>
      </c>
      <c r="N32" s="187">
        <f>SUM(O32:P32)</f>
        <v>7119.26</v>
      </c>
      <c r="O32" s="152">
        <v>7119.26</v>
      </c>
      <c r="P32" s="127">
        <v>0</v>
      </c>
      <c r="Q32" s="152">
        <v>0</v>
      </c>
      <c r="R32" s="146"/>
      <c r="S32" s="13"/>
      <c r="T32" s="13"/>
      <c r="U32" s="13"/>
      <c r="V32" s="13"/>
      <c r="W32" s="13"/>
      <c r="X32" s="13"/>
      <c r="Y32" s="13"/>
      <c r="Z32" s="13"/>
      <c r="AA32" s="13"/>
      <c r="AU32" s="8"/>
    </row>
    <row r="33" spans="1:47" s="21" customFormat="1" ht="30" customHeight="1" x14ac:dyDescent="0.25">
      <c r="A33" s="260"/>
      <c r="B33" s="294"/>
      <c r="C33" s="125"/>
      <c r="D33" s="125"/>
      <c r="E33" s="260"/>
      <c r="F33" s="288"/>
      <c r="G33" s="142" t="s">
        <v>57</v>
      </c>
      <c r="H33" s="134" t="s">
        <v>53</v>
      </c>
      <c r="I33" s="143">
        <v>0</v>
      </c>
      <c r="J33" s="144" t="s">
        <v>45</v>
      </c>
      <c r="K33" s="134">
        <v>1</v>
      </c>
      <c r="L33" s="134">
        <v>0</v>
      </c>
      <c r="M33" s="121"/>
      <c r="N33" s="187"/>
      <c r="O33" s="152">
        <v>5730.93</v>
      </c>
      <c r="P33" s="121">
        <v>128022.77</v>
      </c>
      <c r="Q33" s="152">
        <v>0</v>
      </c>
      <c r="R33" s="103"/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1" customFormat="1" ht="30" customHeight="1" x14ac:dyDescent="0.25">
      <c r="A34" s="295" t="s">
        <v>44</v>
      </c>
      <c r="B34" s="296">
        <v>145268</v>
      </c>
      <c r="C34" s="100" t="s">
        <v>49</v>
      </c>
      <c r="D34" s="100">
        <v>27300042</v>
      </c>
      <c r="E34" s="295" t="s">
        <v>85</v>
      </c>
      <c r="F34" s="289" t="s">
        <v>261</v>
      </c>
      <c r="G34" s="102" t="s">
        <v>52</v>
      </c>
      <c r="H34" s="99" t="s">
        <v>53</v>
      </c>
      <c r="I34" s="129">
        <v>1</v>
      </c>
      <c r="J34" s="144">
        <v>45629</v>
      </c>
      <c r="K34" s="99">
        <v>0</v>
      </c>
      <c r="L34" s="134">
        <v>0</v>
      </c>
      <c r="M34" s="101">
        <v>0</v>
      </c>
      <c r="N34" s="188">
        <f>SUM(O34:P34)</f>
        <v>1274.45</v>
      </c>
      <c r="O34" s="152">
        <v>1274.45</v>
      </c>
      <c r="P34" s="121">
        <v>0</v>
      </c>
      <c r="Q34" s="152">
        <v>0</v>
      </c>
      <c r="R34" s="146"/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1" customFormat="1" ht="30" customHeight="1" x14ac:dyDescent="0.25">
      <c r="A35" s="257"/>
      <c r="B35" s="252"/>
      <c r="C35" s="17"/>
      <c r="D35" s="17"/>
      <c r="E35" s="257"/>
      <c r="F35" s="282"/>
      <c r="G35" s="35" t="s">
        <v>57</v>
      </c>
      <c r="H35" s="6" t="s">
        <v>53</v>
      </c>
      <c r="I35" s="36">
        <v>0</v>
      </c>
      <c r="J35" s="128" t="s">
        <v>45</v>
      </c>
      <c r="K35" s="6">
        <v>1</v>
      </c>
      <c r="L35" s="134">
        <v>0</v>
      </c>
      <c r="M35" s="12"/>
      <c r="N35" s="181"/>
      <c r="O35" s="152">
        <v>0</v>
      </c>
      <c r="P35" s="121">
        <v>46090.75</v>
      </c>
      <c r="Q35" s="152">
        <v>0</v>
      </c>
      <c r="R35" s="103"/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21" customFormat="1" ht="30" customHeight="1" x14ac:dyDescent="0.25">
      <c r="A36" s="17" t="s">
        <v>44</v>
      </c>
      <c r="B36" s="6">
        <v>45259</v>
      </c>
      <c r="C36" s="17" t="s">
        <v>49</v>
      </c>
      <c r="D36" s="17">
        <v>27300042</v>
      </c>
      <c r="E36" s="17" t="s">
        <v>85</v>
      </c>
      <c r="F36" s="35" t="s">
        <v>257</v>
      </c>
      <c r="G36" s="35" t="s">
        <v>57</v>
      </c>
      <c r="H36" s="6" t="s">
        <v>53</v>
      </c>
      <c r="I36" s="36">
        <v>1</v>
      </c>
      <c r="J36" s="37">
        <v>45349</v>
      </c>
      <c r="K36" s="6">
        <v>0</v>
      </c>
      <c r="L36" s="134">
        <v>0</v>
      </c>
      <c r="M36" s="12">
        <v>0</v>
      </c>
      <c r="N36" s="189">
        <v>1438.16</v>
      </c>
      <c r="O36" s="121">
        <v>0</v>
      </c>
      <c r="P36" s="121">
        <v>0</v>
      </c>
      <c r="Q36" s="127">
        <v>0</v>
      </c>
      <c r="R36" s="103"/>
      <c r="S36" s="13"/>
      <c r="T36" s="13"/>
      <c r="U36" s="13"/>
      <c r="V36" s="13"/>
      <c r="W36" s="13"/>
      <c r="X36" s="13"/>
      <c r="Y36" s="13"/>
      <c r="Z36" s="13"/>
      <c r="AA36" s="13"/>
      <c r="AU36" s="8"/>
    </row>
    <row r="37" spans="1:47" s="21" customFormat="1" ht="30" customHeight="1" x14ac:dyDescent="0.25">
      <c r="A37" s="17" t="s">
        <v>44</v>
      </c>
      <c r="B37" s="6">
        <v>45259</v>
      </c>
      <c r="C37" s="17" t="s">
        <v>49</v>
      </c>
      <c r="D37" s="17">
        <v>27300042</v>
      </c>
      <c r="E37" s="17" t="s">
        <v>85</v>
      </c>
      <c r="F37" s="35" t="s">
        <v>270</v>
      </c>
      <c r="G37" s="35" t="s">
        <v>57</v>
      </c>
      <c r="H37" s="6" t="s">
        <v>53</v>
      </c>
      <c r="I37" s="36">
        <v>0</v>
      </c>
      <c r="J37" s="37" t="s">
        <v>45</v>
      </c>
      <c r="K37" s="6">
        <v>1</v>
      </c>
      <c r="L37" s="134">
        <v>0</v>
      </c>
      <c r="M37" s="12">
        <v>0</v>
      </c>
      <c r="N37" s="189">
        <v>1438.16</v>
      </c>
      <c r="O37" s="121">
        <v>6089.36</v>
      </c>
      <c r="P37" s="121">
        <v>0</v>
      </c>
      <c r="Q37" s="127">
        <v>0</v>
      </c>
      <c r="R37" s="146"/>
      <c r="S37" s="13"/>
      <c r="T37" s="13"/>
      <c r="U37" s="13"/>
      <c r="V37" s="13"/>
      <c r="W37" s="13"/>
      <c r="X37" s="13"/>
      <c r="Y37" s="13"/>
      <c r="Z37" s="13"/>
      <c r="AA37" s="13"/>
      <c r="AU37" s="8"/>
    </row>
    <row r="38" spans="1:47" s="21" customFormat="1" ht="30" customHeight="1" x14ac:dyDescent="0.25">
      <c r="A38" s="17" t="s">
        <v>44</v>
      </c>
      <c r="B38" s="6">
        <v>45259</v>
      </c>
      <c r="C38" s="17" t="s">
        <v>49</v>
      </c>
      <c r="D38" s="17">
        <v>27300042</v>
      </c>
      <c r="E38" s="17" t="s">
        <v>85</v>
      </c>
      <c r="F38" s="35" t="s">
        <v>271</v>
      </c>
      <c r="G38" s="35" t="s">
        <v>57</v>
      </c>
      <c r="H38" s="6" t="s">
        <v>53</v>
      </c>
      <c r="I38" s="36">
        <v>0</v>
      </c>
      <c r="J38" s="144">
        <v>45629</v>
      </c>
      <c r="K38" s="6">
        <v>1</v>
      </c>
      <c r="L38" s="134">
        <v>0</v>
      </c>
      <c r="M38" s="12">
        <v>0</v>
      </c>
      <c r="N38" s="189">
        <v>1438.16</v>
      </c>
      <c r="O38" s="121">
        <v>11533.12</v>
      </c>
      <c r="P38" s="121">
        <v>0</v>
      </c>
      <c r="Q38" s="127">
        <v>0</v>
      </c>
      <c r="R38" s="103"/>
      <c r="S38" s="13"/>
      <c r="T38" s="13"/>
      <c r="U38" s="13"/>
      <c r="V38" s="13"/>
      <c r="W38" s="13"/>
      <c r="X38" s="13"/>
      <c r="Y38" s="13"/>
      <c r="Z38" s="13"/>
      <c r="AA38" s="13"/>
      <c r="AU38" s="8"/>
    </row>
    <row r="39" spans="1:47" s="21" customFormat="1" ht="30" customHeight="1" x14ac:dyDescent="0.25">
      <c r="A39" s="256" t="s">
        <v>44</v>
      </c>
      <c r="B39" s="255">
        <v>45260</v>
      </c>
      <c r="C39" s="17" t="s">
        <v>49</v>
      </c>
      <c r="D39" s="17">
        <v>27300042</v>
      </c>
      <c r="E39" s="256" t="s">
        <v>85</v>
      </c>
      <c r="F39" s="281" t="s">
        <v>114</v>
      </c>
      <c r="G39" s="35" t="s">
        <v>52</v>
      </c>
      <c r="H39" s="6" t="s">
        <v>53</v>
      </c>
      <c r="I39" s="36">
        <v>1</v>
      </c>
      <c r="J39" s="37">
        <v>45656</v>
      </c>
      <c r="K39" s="6">
        <v>0</v>
      </c>
      <c r="L39" s="134">
        <v>0</v>
      </c>
      <c r="M39" s="12">
        <v>0</v>
      </c>
      <c r="N39" s="181">
        <f>O39+P39</f>
        <v>4953.4799999999996</v>
      </c>
      <c r="O39" s="121">
        <v>4953.4799999999996</v>
      </c>
      <c r="P39" s="127">
        <v>0</v>
      </c>
      <c r="Q39" s="121">
        <v>0</v>
      </c>
      <c r="R39" s="103"/>
      <c r="S39" s="13"/>
      <c r="T39" s="13"/>
      <c r="U39" s="13"/>
      <c r="V39" s="13"/>
      <c r="W39" s="13"/>
      <c r="X39" s="13"/>
      <c r="Y39" s="13"/>
      <c r="Z39" s="13"/>
      <c r="AA39" s="13"/>
      <c r="AU39" s="8"/>
    </row>
    <row r="40" spans="1:47" s="21" customFormat="1" ht="30" customHeight="1" x14ac:dyDescent="0.25">
      <c r="A40" s="257"/>
      <c r="B40" s="252"/>
      <c r="C40" s="17"/>
      <c r="D40" s="17"/>
      <c r="E40" s="257"/>
      <c r="F40" s="282"/>
      <c r="G40" s="35" t="s">
        <v>57</v>
      </c>
      <c r="H40" s="6" t="s">
        <v>53</v>
      </c>
      <c r="I40" s="36">
        <v>0</v>
      </c>
      <c r="J40" s="37" t="s">
        <v>45</v>
      </c>
      <c r="K40" s="6">
        <v>1</v>
      </c>
      <c r="L40" s="134">
        <v>0</v>
      </c>
      <c r="M40" s="12">
        <v>0</v>
      </c>
      <c r="N40" s="181">
        <f>O40+P40</f>
        <v>34387.590000000004</v>
      </c>
      <c r="O40" s="121">
        <v>643.9</v>
      </c>
      <c r="P40" s="121">
        <v>33743.69</v>
      </c>
      <c r="Q40" s="121">
        <v>0</v>
      </c>
      <c r="R40" s="103"/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1" customFormat="1" ht="30" customHeight="1" x14ac:dyDescent="0.25">
      <c r="A41" s="256" t="s">
        <v>44</v>
      </c>
      <c r="B41" s="255">
        <v>45261</v>
      </c>
      <c r="C41" s="17" t="s">
        <v>49</v>
      </c>
      <c r="D41" s="17">
        <v>27300042</v>
      </c>
      <c r="E41" s="256" t="s">
        <v>85</v>
      </c>
      <c r="F41" s="281" t="s">
        <v>260</v>
      </c>
      <c r="G41" s="35" t="s">
        <v>52</v>
      </c>
      <c r="H41" s="6" t="s">
        <v>53</v>
      </c>
      <c r="I41" s="36">
        <v>0</v>
      </c>
      <c r="J41" s="37" t="s">
        <v>45</v>
      </c>
      <c r="K41" s="6">
        <v>1</v>
      </c>
      <c r="L41" s="134">
        <v>0</v>
      </c>
      <c r="M41" s="12">
        <v>0</v>
      </c>
      <c r="N41" s="181">
        <f>O41+P41</f>
        <v>8791.8700000000008</v>
      </c>
      <c r="O41" s="121">
        <v>8791.8700000000008</v>
      </c>
      <c r="P41" s="121">
        <v>0</v>
      </c>
      <c r="Q41" s="121">
        <v>0</v>
      </c>
      <c r="R41" s="195"/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1" customFormat="1" ht="30" customHeight="1" x14ac:dyDescent="0.25">
      <c r="A42" s="257"/>
      <c r="B42" s="252"/>
      <c r="C42" s="17"/>
      <c r="D42" s="17"/>
      <c r="E42" s="257"/>
      <c r="F42" s="282"/>
      <c r="G42" s="35" t="s">
        <v>57</v>
      </c>
      <c r="H42" s="6" t="s">
        <v>53</v>
      </c>
      <c r="I42" s="36">
        <v>0</v>
      </c>
      <c r="J42" s="37" t="s">
        <v>45</v>
      </c>
      <c r="K42" s="6">
        <v>1</v>
      </c>
      <c r="L42" s="134">
        <v>0</v>
      </c>
      <c r="M42" s="132">
        <v>0</v>
      </c>
      <c r="N42" s="190">
        <f>O42+P42</f>
        <v>100852.22</v>
      </c>
      <c r="O42" s="121">
        <v>0</v>
      </c>
      <c r="P42" s="121">
        <v>100852.22</v>
      </c>
      <c r="Q42" s="121">
        <v>0</v>
      </c>
      <c r="R42" s="103"/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1" customFormat="1" ht="30" customHeight="1" x14ac:dyDescent="0.25">
      <c r="A43" s="256" t="s">
        <v>44</v>
      </c>
      <c r="B43" s="255">
        <v>45274</v>
      </c>
      <c r="C43" s="17" t="s">
        <v>49</v>
      </c>
      <c r="D43" s="17">
        <v>27300042</v>
      </c>
      <c r="E43" s="256" t="s">
        <v>85</v>
      </c>
      <c r="F43" s="281" t="s">
        <v>245</v>
      </c>
      <c r="G43" s="35" t="s">
        <v>52</v>
      </c>
      <c r="H43" s="6" t="s">
        <v>53</v>
      </c>
      <c r="I43" s="36">
        <v>1</v>
      </c>
      <c r="J43" s="37">
        <v>45656</v>
      </c>
      <c r="K43" s="6">
        <v>0</v>
      </c>
      <c r="L43" s="134">
        <v>0</v>
      </c>
      <c r="M43" s="12">
        <v>0</v>
      </c>
      <c r="N43" s="181">
        <f t="shared" ref="N43:N48" si="2">O43+P43</f>
        <v>2410.3200000000002</v>
      </c>
      <c r="O43" s="121">
        <v>2410.3200000000002</v>
      </c>
      <c r="P43" s="121">
        <v>0</v>
      </c>
      <c r="Q43" s="121">
        <v>0</v>
      </c>
      <c r="R43" s="195"/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1" customFormat="1" ht="30" customHeight="1" x14ac:dyDescent="0.25">
      <c r="A44" s="257"/>
      <c r="B44" s="252"/>
      <c r="C44" s="17"/>
      <c r="D44" s="17"/>
      <c r="E44" s="257"/>
      <c r="F44" s="282"/>
      <c r="G44" s="35" t="s">
        <v>57</v>
      </c>
      <c r="H44" s="6" t="s">
        <v>53</v>
      </c>
      <c r="I44" s="36">
        <v>0</v>
      </c>
      <c r="J44" s="37" t="s">
        <v>45</v>
      </c>
      <c r="K44" s="6">
        <v>1</v>
      </c>
      <c r="L44" s="134">
        <v>0</v>
      </c>
      <c r="M44" s="132">
        <v>0</v>
      </c>
      <c r="N44" s="190">
        <f t="shared" si="2"/>
        <v>40619.919999999998</v>
      </c>
      <c r="O44" s="121">
        <v>0</v>
      </c>
      <c r="P44" s="121">
        <v>40619.919999999998</v>
      </c>
      <c r="Q44" s="121">
        <v>0</v>
      </c>
      <c r="R44" s="103"/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1" customFormat="1" ht="30" customHeight="1" x14ac:dyDescent="0.25">
      <c r="A45" s="256" t="s">
        <v>44</v>
      </c>
      <c r="B45" s="255">
        <v>45273</v>
      </c>
      <c r="C45" s="17" t="s">
        <v>49</v>
      </c>
      <c r="D45" s="17">
        <v>27300042</v>
      </c>
      <c r="E45" s="256" t="s">
        <v>85</v>
      </c>
      <c r="F45" s="281" t="s">
        <v>246</v>
      </c>
      <c r="G45" s="35" t="s">
        <v>52</v>
      </c>
      <c r="H45" s="6" t="s">
        <v>53</v>
      </c>
      <c r="I45" s="36">
        <v>0</v>
      </c>
      <c r="J45" s="37" t="s">
        <v>45</v>
      </c>
      <c r="K45" s="6">
        <v>1</v>
      </c>
      <c r="L45" s="134">
        <v>0</v>
      </c>
      <c r="M45" s="12">
        <v>0</v>
      </c>
      <c r="N45" s="181">
        <f t="shared" si="2"/>
        <v>4698.4399999999996</v>
      </c>
      <c r="O45" s="121">
        <v>0</v>
      </c>
      <c r="P45" s="121">
        <v>4698.4399999999996</v>
      </c>
      <c r="Q45" s="121">
        <v>0</v>
      </c>
      <c r="R45" s="195"/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1" customFormat="1" ht="30" customHeight="1" x14ac:dyDescent="0.25">
      <c r="A46" s="257"/>
      <c r="B46" s="252"/>
      <c r="C46" s="17"/>
      <c r="D46" s="17"/>
      <c r="E46" s="257"/>
      <c r="F46" s="282"/>
      <c r="G46" s="35" t="s">
        <v>57</v>
      </c>
      <c r="H46" s="6" t="s">
        <v>53</v>
      </c>
      <c r="I46" s="36">
        <v>0</v>
      </c>
      <c r="J46" s="37" t="s">
        <v>45</v>
      </c>
      <c r="K46" s="6">
        <v>0</v>
      </c>
      <c r="L46" s="134">
        <v>1</v>
      </c>
      <c r="M46" s="132">
        <v>0</v>
      </c>
      <c r="N46" s="190">
        <f t="shared" si="2"/>
        <v>1173.27</v>
      </c>
      <c r="O46" s="121">
        <v>1173.27</v>
      </c>
      <c r="P46" s="121">
        <v>0</v>
      </c>
      <c r="Q46" s="121">
        <v>6328.73</v>
      </c>
      <c r="R46" s="103"/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1" customFormat="1" ht="30" customHeight="1" x14ac:dyDescent="0.25">
      <c r="A47" s="256" t="s">
        <v>44</v>
      </c>
      <c r="B47" s="255">
        <v>45270</v>
      </c>
      <c r="C47" s="17" t="s">
        <v>49</v>
      </c>
      <c r="D47" s="17">
        <v>27300042</v>
      </c>
      <c r="E47" s="256" t="s">
        <v>85</v>
      </c>
      <c r="F47" s="281" t="s">
        <v>247</v>
      </c>
      <c r="G47" s="35" t="s">
        <v>52</v>
      </c>
      <c r="H47" s="6" t="s">
        <v>53</v>
      </c>
      <c r="I47" s="36">
        <v>1</v>
      </c>
      <c r="J47" s="37">
        <v>45628</v>
      </c>
      <c r="K47" s="6">
        <v>0</v>
      </c>
      <c r="L47" s="134">
        <v>0</v>
      </c>
      <c r="M47" s="12">
        <v>0</v>
      </c>
      <c r="N47" s="181">
        <f t="shared" si="2"/>
        <v>1210</v>
      </c>
      <c r="O47" s="121">
        <v>1210</v>
      </c>
      <c r="P47" s="121">
        <v>0</v>
      </c>
      <c r="Q47" s="121">
        <v>0</v>
      </c>
      <c r="R47" s="195"/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1" customFormat="1" ht="30" customHeight="1" x14ac:dyDescent="0.25">
      <c r="A48" s="257"/>
      <c r="B48" s="252"/>
      <c r="C48" s="17"/>
      <c r="D48" s="17"/>
      <c r="E48" s="257"/>
      <c r="F48" s="282"/>
      <c r="G48" s="35" t="s">
        <v>57</v>
      </c>
      <c r="H48" s="6" t="s">
        <v>53</v>
      </c>
      <c r="I48" s="36">
        <v>0</v>
      </c>
      <c r="J48" s="37" t="s">
        <v>45</v>
      </c>
      <c r="K48" s="6">
        <v>1</v>
      </c>
      <c r="L48" s="134">
        <v>0</v>
      </c>
      <c r="M48" s="132">
        <v>0</v>
      </c>
      <c r="N48" s="190">
        <f t="shared" si="2"/>
        <v>18224.91</v>
      </c>
      <c r="O48" s="121">
        <v>1261.1099999999999</v>
      </c>
      <c r="P48" s="121">
        <v>16963.8</v>
      </c>
      <c r="Q48" s="121">
        <v>0</v>
      </c>
      <c r="R48" s="103"/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1" customFormat="1" ht="30" customHeight="1" x14ac:dyDescent="0.25">
      <c r="A49" s="17" t="s">
        <v>44</v>
      </c>
      <c r="B49" s="6">
        <v>45271</v>
      </c>
      <c r="C49" s="17" t="s">
        <v>49</v>
      </c>
      <c r="D49" s="17">
        <v>27300042</v>
      </c>
      <c r="E49" s="17" t="s">
        <v>85</v>
      </c>
      <c r="F49" s="35" t="s">
        <v>254</v>
      </c>
      <c r="G49" s="35" t="s">
        <v>52</v>
      </c>
      <c r="H49" s="6" t="s">
        <v>53</v>
      </c>
      <c r="I49" s="36">
        <v>0</v>
      </c>
      <c r="J49" s="37" t="s">
        <v>45</v>
      </c>
      <c r="K49" s="124">
        <v>0</v>
      </c>
      <c r="L49" s="134">
        <v>1</v>
      </c>
      <c r="M49" s="121"/>
      <c r="N49" s="187">
        <f>O49+P49+Q49</f>
        <v>16556.169999999998</v>
      </c>
      <c r="O49" s="127">
        <v>0</v>
      </c>
      <c r="P49" s="127">
        <v>0</v>
      </c>
      <c r="Q49" s="121">
        <v>16556.169999999998</v>
      </c>
      <c r="R49" s="103"/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1" customFormat="1" ht="30" customHeight="1" x14ac:dyDescent="0.25">
      <c r="A50" s="17" t="s">
        <v>44</v>
      </c>
      <c r="B50" s="6">
        <v>45272</v>
      </c>
      <c r="C50" s="17" t="s">
        <v>49</v>
      </c>
      <c r="D50" s="17">
        <v>27300042</v>
      </c>
      <c r="E50" s="17" t="s">
        <v>85</v>
      </c>
      <c r="F50" s="35" t="s">
        <v>255</v>
      </c>
      <c r="G50" s="35" t="s">
        <v>52</v>
      </c>
      <c r="H50" s="6" t="s">
        <v>53</v>
      </c>
      <c r="I50" s="36">
        <v>0</v>
      </c>
      <c r="J50" s="37" t="s">
        <v>45</v>
      </c>
      <c r="K50" s="124">
        <v>0</v>
      </c>
      <c r="L50" s="134">
        <v>1</v>
      </c>
      <c r="M50" s="121"/>
      <c r="N50" s="187">
        <f>O50+P50+Q50</f>
        <v>27347.96</v>
      </c>
      <c r="O50" s="121">
        <v>0</v>
      </c>
      <c r="P50" s="127">
        <v>0</v>
      </c>
      <c r="Q50" s="121">
        <v>27347.96</v>
      </c>
      <c r="R50" s="103"/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1" customFormat="1" ht="57.75" customHeight="1" x14ac:dyDescent="0.25">
      <c r="A51" s="213" t="s">
        <v>44</v>
      </c>
      <c r="B51" s="207" t="s">
        <v>45</v>
      </c>
      <c r="C51" s="213" t="s">
        <v>45</v>
      </c>
      <c r="D51" s="213" t="s">
        <v>45</v>
      </c>
      <c r="E51" s="213" t="s">
        <v>45</v>
      </c>
      <c r="F51" s="206" t="s">
        <v>275</v>
      </c>
      <c r="G51" s="206" t="s">
        <v>126</v>
      </c>
      <c r="H51" s="207" t="s">
        <v>53</v>
      </c>
      <c r="I51" s="209">
        <f>I53+I54</f>
        <v>14</v>
      </c>
      <c r="J51" s="210" t="s">
        <v>45</v>
      </c>
      <c r="K51" s="209">
        <f>K53+K54</f>
        <v>10</v>
      </c>
      <c r="L51" s="209">
        <f>L53+L54</f>
        <v>32</v>
      </c>
      <c r="M51" s="216">
        <f>M55</f>
        <v>0</v>
      </c>
      <c r="N51" s="217">
        <f t="shared" ref="N51:N54" si="3">SUM(O51:Q51)</f>
        <v>28196.190000000002</v>
      </c>
      <c r="O51" s="218">
        <f>O54+O52+O53</f>
        <v>7522.59</v>
      </c>
      <c r="P51" s="218">
        <f t="shared" ref="P51:Q51" si="4">P54+P52+P53</f>
        <v>4673.6000000000004</v>
      </c>
      <c r="Q51" s="218">
        <f t="shared" si="4"/>
        <v>16000</v>
      </c>
      <c r="R51" s="103"/>
      <c r="S51" s="13"/>
      <c r="T51" s="13"/>
      <c r="U51" s="13"/>
      <c r="V51" s="13"/>
      <c r="W51" s="13"/>
      <c r="X51" s="13"/>
      <c r="Y51" s="13"/>
      <c r="Z51" s="13"/>
      <c r="AA51" s="13"/>
      <c r="AB51" s="32"/>
      <c r="AU51" s="8"/>
    </row>
    <row r="52" spans="1:47" s="21" customFormat="1" ht="30" customHeight="1" x14ac:dyDescent="0.25">
      <c r="A52" s="17" t="s">
        <v>44</v>
      </c>
      <c r="B52" s="6">
        <v>11893</v>
      </c>
      <c r="C52" s="17"/>
      <c r="D52" s="17"/>
      <c r="E52" s="17" t="s">
        <v>85</v>
      </c>
      <c r="F52" s="35" t="s">
        <v>274</v>
      </c>
      <c r="G52" s="35" t="s">
        <v>126</v>
      </c>
      <c r="H52" s="6" t="s">
        <v>53</v>
      </c>
      <c r="I52" s="235">
        <v>0</v>
      </c>
      <c r="J52" s="219" t="s">
        <v>45</v>
      </c>
      <c r="K52" s="185">
        <v>0</v>
      </c>
      <c r="L52" s="185">
        <v>0</v>
      </c>
      <c r="M52" s="121"/>
      <c r="N52" s="187"/>
      <c r="O52" s="182">
        <v>423.39</v>
      </c>
      <c r="P52" s="182">
        <v>0</v>
      </c>
      <c r="Q52" s="182">
        <v>0</v>
      </c>
      <c r="R52" s="103"/>
      <c r="S52" s="13"/>
      <c r="T52" s="13"/>
      <c r="U52" s="13"/>
      <c r="V52" s="13"/>
      <c r="W52" s="13"/>
      <c r="X52" s="13"/>
      <c r="Y52" s="13"/>
      <c r="Z52" s="13"/>
      <c r="AA52" s="13"/>
      <c r="AB52" s="32"/>
      <c r="AU52" s="8"/>
    </row>
    <row r="53" spans="1:47" s="21" customFormat="1" ht="24.95" customHeight="1" x14ac:dyDescent="0.25">
      <c r="A53" s="17" t="s">
        <v>44</v>
      </c>
      <c r="B53" s="6">
        <v>11891</v>
      </c>
      <c r="C53" s="17" t="s">
        <v>45</v>
      </c>
      <c r="D53" s="17" t="s">
        <v>45</v>
      </c>
      <c r="E53" s="17" t="s">
        <v>85</v>
      </c>
      <c r="F53" s="35" t="s">
        <v>272</v>
      </c>
      <c r="G53" s="35" t="s">
        <v>126</v>
      </c>
      <c r="H53" s="6" t="s">
        <v>53</v>
      </c>
      <c r="I53" s="36">
        <f>11</f>
        <v>11</v>
      </c>
      <c r="J53" s="37">
        <v>45627</v>
      </c>
      <c r="K53" s="214">
        <v>0</v>
      </c>
      <c r="L53" s="183">
        <v>0</v>
      </c>
      <c r="M53" s="184">
        <v>1058.17</v>
      </c>
      <c r="N53" s="191">
        <f t="shared" ref="N53" si="5">SUM(O53:Q53)</f>
        <v>4914.3599999999997</v>
      </c>
      <c r="O53" s="182">
        <v>4914.3599999999997</v>
      </c>
      <c r="P53" s="182">
        <v>0</v>
      </c>
      <c r="Q53" s="182">
        <v>0</v>
      </c>
      <c r="R53" s="103"/>
      <c r="S53" s="13"/>
      <c r="T53" s="13"/>
      <c r="U53" s="13"/>
      <c r="V53" s="13"/>
      <c r="W53" s="13"/>
      <c r="X53" s="13"/>
      <c r="Y53" s="13"/>
      <c r="Z53" s="13"/>
      <c r="AA53" s="13"/>
      <c r="AB53" s="32"/>
      <c r="AU53" s="8"/>
    </row>
    <row r="54" spans="1:47" s="21" customFormat="1" ht="24.95" customHeight="1" x14ac:dyDescent="0.25">
      <c r="A54" s="17" t="s">
        <v>44</v>
      </c>
      <c r="B54" s="6">
        <v>85234</v>
      </c>
      <c r="C54" s="17" t="s">
        <v>45</v>
      </c>
      <c r="D54" s="17" t="s">
        <v>45</v>
      </c>
      <c r="E54" s="17" t="s">
        <v>85</v>
      </c>
      <c r="F54" s="35" t="s">
        <v>273</v>
      </c>
      <c r="G54" s="35" t="s">
        <v>57</v>
      </c>
      <c r="H54" s="6" t="s">
        <v>53</v>
      </c>
      <c r="I54" s="36">
        <v>3</v>
      </c>
      <c r="J54" s="37">
        <v>45627</v>
      </c>
      <c r="K54" s="214">
        <v>10</v>
      </c>
      <c r="L54" s="183" t="s">
        <v>283</v>
      </c>
      <c r="M54" s="184">
        <v>1058.17</v>
      </c>
      <c r="N54" s="191">
        <f t="shared" si="3"/>
        <v>22858.440000000002</v>
      </c>
      <c r="O54" s="182">
        <v>2184.84</v>
      </c>
      <c r="P54" s="182">
        <v>4673.6000000000004</v>
      </c>
      <c r="Q54" s="182">
        <v>16000</v>
      </c>
      <c r="R54" s="145"/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47" s="21" customFormat="1" ht="47.25" x14ac:dyDescent="0.25">
      <c r="A55" s="220" t="s">
        <v>75</v>
      </c>
      <c r="B55" s="220" t="s">
        <v>45</v>
      </c>
      <c r="C55" s="220" t="s">
        <v>45</v>
      </c>
      <c r="D55" s="220" t="s">
        <v>45</v>
      </c>
      <c r="E55" s="220" t="s">
        <v>45</v>
      </c>
      <c r="F55" s="221" t="s">
        <v>76</v>
      </c>
      <c r="G55" s="222" t="s">
        <v>94</v>
      </c>
      <c r="H55" s="223" t="s">
        <v>95</v>
      </c>
      <c r="I55" s="224">
        <v>34.65</v>
      </c>
      <c r="J55" s="225" t="s">
        <v>45</v>
      </c>
      <c r="K55" s="226">
        <v>34.65</v>
      </c>
      <c r="L55" s="227">
        <v>34.65</v>
      </c>
      <c r="M55" s="228">
        <f>M56</f>
        <v>0</v>
      </c>
      <c r="N55" s="229">
        <f t="shared" ref="N55:N58" si="6">SUM(O55:Q55)</f>
        <v>5970</v>
      </c>
      <c r="O55" s="228">
        <f t="shared" ref="O55:Q56" si="7">O56</f>
        <v>1990</v>
      </c>
      <c r="P55" s="228">
        <f t="shared" si="7"/>
        <v>1990</v>
      </c>
      <c r="Q55" s="228">
        <f t="shared" si="7"/>
        <v>1990</v>
      </c>
      <c r="R55" s="103"/>
      <c r="S55" s="13"/>
      <c r="T55" s="13"/>
      <c r="U55" s="13"/>
      <c r="V55" s="13"/>
      <c r="W55" s="13"/>
      <c r="X55" s="13"/>
      <c r="Y55" s="13"/>
      <c r="Z55" s="13"/>
      <c r="AA55" s="13"/>
      <c r="AU55" s="8"/>
    </row>
    <row r="56" spans="1:47" s="21" customFormat="1" ht="47.25" x14ac:dyDescent="0.25">
      <c r="A56" s="27" t="s">
        <v>75</v>
      </c>
      <c r="B56" s="29">
        <v>85212</v>
      </c>
      <c r="C56" s="27" t="s">
        <v>45</v>
      </c>
      <c r="D56" s="27" t="s">
        <v>45</v>
      </c>
      <c r="E56" s="27" t="s">
        <v>45</v>
      </c>
      <c r="F56" s="28" t="s">
        <v>77</v>
      </c>
      <c r="G56" s="43" t="s">
        <v>94</v>
      </c>
      <c r="H56" s="29" t="s">
        <v>95</v>
      </c>
      <c r="I56" s="6">
        <v>34.65</v>
      </c>
      <c r="J56" s="34" t="s">
        <v>45</v>
      </c>
      <c r="K56" s="6">
        <v>34.65</v>
      </c>
      <c r="L56" s="99">
        <v>34.65</v>
      </c>
      <c r="M56" s="101">
        <f>M57</f>
        <v>0</v>
      </c>
      <c r="N56" s="188">
        <f t="shared" si="6"/>
        <v>5970</v>
      </c>
      <c r="O56" s="122">
        <f t="shared" si="7"/>
        <v>1990</v>
      </c>
      <c r="P56" s="122">
        <f t="shared" si="7"/>
        <v>1990</v>
      </c>
      <c r="Q56" s="122">
        <f t="shared" si="7"/>
        <v>1990</v>
      </c>
      <c r="R56" s="103"/>
      <c r="S56" s="13"/>
      <c r="T56" s="13"/>
      <c r="U56" s="13"/>
      <c r="V56" s="13"/>
      <c r="W56" s="13"/>
      <c r="X56" s="13"/>
      <c r="Y56" s="13"/>
      <c r="Z56" s="13"/>
      <c r="AA56" s="13"/>
      <c r="AU56" s="8"/>
    </row>
    <row r="57" spans="1:47" s="21" customFormat="1" ht="63" x14ac:dyDescent="0.25">
      <c r="A57" s="17" t="s">
        <v>75</v>
      </c>
      <c r="B57" s="6">
        <v>85212</v>
      </c>
      <c r="C57" s="6">
        <v>164</v>
      </c>
      <c r="D57" s="17">
        <v>27300042</v>
      </c>
      <c r="E57" s="17" t="s">
        <v>85</v>
      </c>
      <c r="F57" s="35" t="s">
        <v>78</v>
      </c>
      <c r="G57" s="46" t="s">
        <v>94</v>
      </c>
      <c r="H57" s="6" t="s">
        <v>95</v>
      </c>
      <c r="I57" s="6">
        <v>34.65</v>
      </c>
      <c r="J57" s="37">
        <v>45657</v>
      </c>
      <c r="K57" s="6">
        <v>34.65</v>
      </c>
      <c r="L57" s="6">
        <v>34.65</v>
      </c>
      <c r="M57" s="12">
        <v>0</v>
      </c>
      <c r="N57" s="181">
        <f t="shared" si="6"/>
        <v>5970</v>
      </c>
      <c r="O57" s="121">
        <v>1990</v>
      </c>
      <c r="P57" s="121">
        <v>1990</v>
      </c>
      <c r="Q57" s="127">
        <v>1990</v>
      </c>
      <c r="R57" s="103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1" customFormat="1" ht="24.95" customHeight="1" x14ac:dyDescent="0.25">
      <c r="A58" s="316" t="s">
        <v>96</v>
      </c>
      <c r="B58" s="316" t="s">
        <v>45</v>
      </c>
      <c r="C58" s="220" t="s">
        <v>45</v>
      </c>
      <c r="D58" s="220" t="s">
        <v>45</v>
      </c>
      <c r="E58" s="316" t="s">
        <v>45</v>
      </c>
      <c r="F58" s="312" t="s">
        <v>122</v>
      </c>
      <c r="G58" s="221" t="s">
        <v>52</v>
      </c>
      <c r="H58" s="223" t="s">
        <v>53</v>
      </c>
      <c r="I58" s="230">
        <f>I61+I62</f>
        <v>2</v>
      </c>
      <c r="J58" s="225" t="s">
        <v>45</v>
      </c>
      <c r="K58" s="230">
        <f>K61+K62</f>
        <v>0</v>
      </c>
      <c r="L58" s="230">
        <f>L61+L62</f>
        <v>0</v>
      </c>
      <c r="M58" s="231" t="e">
        <f>#REF!</f>
        <v>#REF!</v>
      </c>
      <c r="N58" s="232">
        <f t="shared" si="6"/>
        <v>9629.34</v>
      </c>
      <c r="O58" s="228">
        <f>O60+O64</f>
        <v>9629.34</v>
      </c>
      <c r="P58" s="228">
        <f>P60+P64</f>
        <v>0</v>
      </c>
      <c r="Q58" s="228">
        <f>Q60+Q64</f>
        <v>0</v>
      </c>
      <c r="R58" s="103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1" customFormat="1" ht="24.95" customHeight="1" x14ac:dyDescent="0.25">
      <c r="A59" s="317"/>
      <c r="B59" s="317"/>
      <c r="C59" s="220"/>
      <c r="D59" s="220"/>
      <c r="E59" s="317"/>
      <c r="F59" s="313"/>
      <c r="G59" s="221" t="s">
        <v>57</v>
      </c>
      <c r="H59" s="223" t="s">
        <v>53</v>
      </c>
      <c r="I59" s="230">
        <f>I65</f>
        <v>0</v>
      </c>
      <c r="J59" s="220" t="s">
        <v>45</v>
      </c>
      <c r="K59" s="230" t="str">
        <f>K65</f>
        <v>1</v>
      </c>
      <c r="L59" s="230">
        <v>0</v>
      </c>
      <c r="M59" s="231"/>
      <c r="N59" s="232"/>
      <c r="O59" s="228">
        <f>O65</f>
        <v>105343.07</v>
      </c>
      <c r="P59" s="228">
        <f>P65</f>
        <v>7460.29</v>
      </c>
      <c r="Q59" s="228">
        <f>Q65</f>
        <v>0</v>
      </c>
      <c r="R59" s="103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1" customFormat="1" ht="24.95" customHeight="1" x14ac:dyDescent="0.25">
      <c r="A60" s="27" t="s">
        <v>96</v>
      </c>
      <c r="B60" s="29">
        <f>B61</f>
        <v>85213</v>
      </c>
      <c r="C60" s="27" t="s">
        <v>45</v>
      </c>
      <c r="D60" s="27" t="s">
        <v>45</v>
      </c>
      <c r="E60" s="27" t="s">
        <v>45</v>
      </c>
      <c r="F60" s="28" t="s">
        <v>48</v>
      </c>
      <c r="G60" s="28" t="s">
        <v>52</v>
      </c>
      <c r="H60" s="29" t="s">
        <v>53</v>
      </c>
      <c r="I60" s="41">
        <f>I61</f>
        <v>1</v>
      </c>
      <c r="J60" s="34" t="s">
        <v>45</v>
      </c>
      <c r="K60" s="27" t="str">
        <f>K61</f>
        <v>0</v>
      </c>
      <c r="L60" s="27">
        <v>0</v>
      </c>
      <c r="M60" s="12">
        <f>M61</f>
        <v>0</v>
      </c>
      <c r="N60" s="181">
        <f>SUM(O60:Q60)</f>
        <v>8900</v>
      </c>
      <c r="O60" s="197">
        <f>O61</f>
        <v>8900</v>
      </c>
      <c r="P60" s="197">
        <v>0</v>
      </c>
      <c r="Q60" s="197">
        <f>Q61</f>
        <v>0</v>
      </c>
      <c r="R60" s="103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1" customFormat="1" ht="50.1" customHeight="1" x14ac:dyDescent="0.25">
      <c r="A61" s="17" t="s">
        <v>96</v>
      </c>
      <c r="B61" s="6">
        <v>85213</v>
      </c>
      <c r="C61" s="17" t="s">
        <v>49</v>
      </c>
      <c r="D61" s="17">
        <v>27300042</v>
      </c>
      <c r="E61" s="17" t="s">
        <v>85</v>
      </c>
      <c r="F61" s="35" t="s">
        <v>265</v>
      </c>
      <c r="G61" s="35" t="s">
        <v>52</v>
      </c>
      <c r="H61" s="6" t="s">
        <v>53</v>
      </c>
      <c r="I61" s="36">
        <v>1</v>
      </c>
      <c r="J61" s="34">
        <v>45627</v>
      </c>
      <c r="K61" s="17" t="s">
        <v>91</v>
      </c>
      <c r="L61" s="17">
        <v>0</v>
      </c>
      <c r="M61" s="12">
        <v>0</v>
      </c>
      <c r="N61" s="181">
        <f>SUM(O61:Q61)</f>
        <v>8900</v>
      </c>
      <c r="O61" s="127">
        <v>8900</v>
      </c>
      <c r="P61" s="127">
        <v>0</v>
      </c>
      <c r="Q61" s="121">
        <v>0</v>
      </c>
      <c r="R61" s="103"/>
      <c r="S61" s="13"/>
      <c r="T61" s="13"/>
      <c r="U61" s="13"/>
      <c r="V61" s="13"/>
      <c r="W61" s="13"/>
      <c r="X61" s="13"/>
      <c r="Y61" s="13"/>
      <c r="Z61" s="13"/>
      <c r="AA61" s="13"/>
      <c r="AU61" s="8"/>
    </row>
    <row r="62" spans="1:47" s="21" customFormat="1" ht="24.95" customHeight="1" x14ac:dyDescent="0.25">
      <c r="A62" s="308" t="s">
        <v>96</v>
      </c>
      <c r="B62" s="320" t="s">
        <v>45</v>
      </c>
      <c r="C62" s="27"/>
      <c r="D62" s="27"/>
      <c r="E62" s="308" t="s">
        <v>45</v>
      </c>
      <c r="F62" s="314" t="s">
        <v>109</v>
      </c>
      <c r="G62" s="28" t="s">
        <v>52</v>
      </c>
      <c r="H62" s="29" t="s">
        <v>53</v>
      </c>
      <c r="I62" s="41">
        <f>I64</f>
        <v>1</v>
      </c>
      <c r="J62" s="34" t="s">
        <v>45</v>
      </c>
      <c r="K62" s="33" t="str">
        <f>K64</f>
        <v>0</v>
      </c>
      <c r="L62" s="41" t="str">
        <f>L64</f>
        <v>0</v>
      </c>
      <c r="M62" s="33">
        <f t="shared" ref="M62" si="8">N64+M66</f>
        <v>3978.94</v>
      </c>
      <c r="N62" s="192" t="e">
        <f>#REF!+N66</f>
        <v>#REF!</v>
      </c>
      <c r="O62" s="122">
        <f>O64</f>
        <v>729.34</v>
      </c>
      <c r="P62" s="122">
        <f t="shared" ref="P62:Q62" si="9">P64</f>
        <v>0</v>
      </c>
      <c r="Q62" s="122">
        <f t="shared" si="9"/>
        <v>0</v>
      </c>
      <c r="R62" s="103"/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1" customFormat="1" ht="24.95" customHeight="1" x14ac:dyDescent="0.25">
      <c r="A63" s="309" t="s">
        <v>97</v>
      </c>
      <c r="B63" s="258"/>
      <c r="C63" s="27"/>
      <c r="D63" s="27"/>
      <c r="E63" s="309" t="s">
        <v>45</v>
      </c>
      <c r="F63" s="315"/>
      <c r="G63" s="28" t="s">
        <v>57</v>
      </c>
      <c r="H63" s="29" t="s">
        <v>53</v>
      </c>
      <c r="I63" s="33">
        <f>I65</f>
        <v>0</v>
      </c>
      <c r="J63" s="34" t="s">
        <v>45</v>
      </c>
      <c r="K63" s="27" t="str">
        <f>K65</f>
        <v>1</v>
      </c>
      <c r="L63" s="33" t="str">
        <f>L65</f>
        <v>0</v>
      </c>
      <c r="M63" s="132">
        <v>3978.94</v>
      </c>
      <c r="N63" s="190">
        <f>SUM(O63:Q63)</f>
        <v>112803.36</v>
      </c>
      <c r="O63" s="122">
        <f>O65</f>
        <v>105343.07</v>
      </c>
      <c r="P63" s="122">
        <f t="shared" ref="P63:Q63" si="10">P65</f>
        <v>7460.29</v>
      </c>
      <c r="Q63" s="122">
        <f t="shared" si="10"/>
        <v>0</v>
      </c>
      <c r="R63" s="103"/>
      <c r="S63" s="13"/>
      <c r="T63" s="13"/>
      <c r="U63" s="13"/>
      <c r="V63" s="13"/>
      <c r="W63" s="13"/>
      <c r="X63" s="13"/>
      <c r="Y63" s="13"/>
      <c r="Z63" s="13"/>
      <c r="AA63" s="13"/>
      <c r="AU63" s="8"/>
    </row>
    <row r="64" spans="1:47" s="21" customFormat="1" ht="24.95" customHeight="1" x14ac:dyDescent="0.25">
      <c r="A64" s="256" t="s">
        <v>96</v>
      </c>
      <c r="B64" s="22">
        <v>45258</v>
      </c>
      <c r="C64" s="17"/>
      <c r="D64" s="17"/>
      <c r="E64" s="256" t="s">
        <v>85</v>
      </c>
      <c r="F64" s="281" t="s">
        <v>262</v>
      </c>
      <c r="G64" s="35" t="s">
        <v>52</v>
      </c>
      <c r="H64" s="6" t="s">
        <v>53</v>
      </c>
      <c r="I64" s="36">
        <v>1</v>
      </c>
      <c r="J64" s="37">
        <v>45382</v>
      </c>
      <c r="K64" s="17" t="s">
        <v>91</v>
      </c>
      <c r="L64" s="17" t="s">
        <v>91</v>
      </c>
      <c r="M64" s="12"/>
      <c r="N64" s="12"/>
      <c r="O64" s="233">
        <v>729.34</v>
      </c>
      <c r="P64" s="233">
        <v>0</v>
      </c>
      <c r="Q64" s="233">
        <v>0</v>
      </c>
      <c r="R64" s="106"/>
      <c r="S64" s="13"/>
      <c r="T64" s="13"/>
      <c r="U64" s="13"/>
      <c r="V64" s="13"/>
      <c r="W64" s="13"/>
      <c r="X64" s="13"/>
      <c r="Y64" s="13"/>
      <c r="Z64" s="13"/>
      <c r="AA64" s="13"/>
      <c r="AU64" s="8"/>
    </row>
    <row r="65" spans="1:64" s="21" customFormat="1" ht="24.95" customHeight="1" x14ac:dyDescent="0.25">
      <c r="A65" s="258"/>
      <c r="B65" s="212" t="s">
        <v>263</v>
      </c>
      <c r="C65" s="17"/>
      <c r="D65" s="17"/>
      <c r="E65" s="258"/>
      <c r="F65" s="282"/>
      <c r="G65" s="35" t="s">
        <v>57</v>
      </c>
      <c r="H65" s="6" t="s">
        <v>53</v>
      </c>
      <c r="I65" s="36">
        <v>0</v>
      </c>
      <c r="J65" s="37" t="s">
        <v>45</v>
      </c>
      <c r="K65" s="17" t="s">
        <v>86</v>
      </c>
      <c r="L65" s="17" t="s">
        <v>91</v>
      </c>
      <c r="M65" s="12"/>
      <c r="N65" s="12"/>
      <c r="O65" s="39">
        <f>112803.35-7460.28</f>
        <v>105343.07</v>
      </c>
      <c r="P65" s="39">
        <f>3730.15+3730.14</f>
        <v>7460.29</v>
      </c>
      <c r="Q65" s="39">
        <v>0</v>
      </c>
      <c r="R65" s="106"/>
      <c r="S65" s="13"/>
      <c r="T65" s="13"/>
      <c r="U65" s="13"/>
      <c r="V65" s="13"/>
      <c r="W65" s="13"/>
      <c r="X65" s="13"/>
      <c r="Y65" s="13"/>
      <c r="Z65" s="13"/>
      <c r="AA65" s="13"/>
      <c r="AU65" s="8"/>
    </row>
    <row r="66" spans="1:64" s="21" customFormat="1" ht="24.95" customHeight="1" x14ac:dyDescent="0.25">
      <c r="A66" s="321" t="s">
        <v>97</v>
      </c>
      <c r="B66" s="321" t="s">
        <v>45</v>
      </c>
      <c r="C66" s="220"/>
      <c r="D66" s="220"/>
      <c r="E66" s="321" t="s">
        <v>45</v>
      </c>
      <c r="F66" s="277" t="s">
        <v>124</v>
      </c>
      <c r="G66" s="221" t="s">
        <v>52</v>
      </c>
      <c r="H66" s="223" t="s">
        <v>53</v>
      </c>
      <c r="I66" s="230">
        <f>I68</f>
        <v>1</v>
      </c>
      <c r="J66" s="225" t="s">
        <v>45</v>
      </c>
      <c r="K66" s="223">
        <v>0</v>
      </c>
      <c r="L66" s="236">
        <f>L67</f>
        <v>0</v>
      </c>
      <c r="M66" s="237">
        <v>3978.94</v>
      </c>
      <c r="N66" s="237">
        <f>SUM(O66:Q66)</f>
        <v>0</v>
      </c>
      <c r="O66" s="231">
        <v>0</v>
      </c>
      <c r="P66" s="231">
        <f>P67</f>
        <v>0</v>
      </c>
      <c r="Q66" s="231">
        <f>Q67</f>
        <v>0</v>
      </c>
      <c r="R66" s="92"/>
      <c r="S66" s="13"/>
      <c r="T66" s="13"/>
      <c r="U66" s="13"/>
      <c r="V66" s="13"/>
      <c r="W66" s="13"/>
      <c r="X66" s="13"/>
      <c r="Y66" s="13"/>
      <c r="Z66" s="13"/>
      <c r="AA66" s="13"/>
      <c r="AU66" s="8"/>
    </row>
    <row r="67" spans="1:64" s="21" customFormat="1" ht="24.95" customHeight="1" x14ac:dyDescent="0.25">
      <c r="A67" s="317"/>
      <c r="B67" s="317"/>
      <c r="C67" s="220"/>
      <c r="D67" s="220"/>
      <c r="E67" s="317"/>
      <c r="F67" s="278"/>
      <c r="G67" s="221" t="s">
        <v>57</v>
      </c>
      <c r="H67" s="223" t="s">
        <v>53</v>
      </c>
      <c r="I67" s="236" t="str">
        <f>I69</f>
        <v>1</v>
      </c>
      <c r="J67" s="225" t="s">
        <v>45</v>
      </c>
      <c r="K67" s="220">
        <f>K69</f>
        <v>1</v>
      </c>
      <c r="L67" s="236">
        <f>L69</f>
        <v>0</v>
      </c>
      <c r="M67" s="231"/>
      <c r="N67" s="231"/>
      <c r="O67" s="231">
        <f>O69+O68</f>
        <v>0</v>
      </c>
      <c r="P67" s="231">
        <f>P69</f>
        <v>0</v>
      </c>
      <c r="Q67" s="231">
        <f>Q69</f>
        <v>0</v>
      </c>
      <c r="R67" s="92"/>
      <c r="S67" s="13"/>
      <c r="T67" s="13"/>
      <c r="U67" s="13"/>
      <c r="V67" s="13"/>
      <c r="W67" s="13"/>
      <c r="X67" s="13"/>
      <c r="Y67" s="13"/>
      <c r="Z67" s="13"/>
      <c r="AA67" s="13"/>
      <c r="AU67" s="8"/>
    </row>
    <row r="68" spans="1:64" s="21" customFormat="1" ht="24.95" customHeight="1" x14ac:dyDescent="0.25">
      <c r="A68" s="308" t="s">
        <v>97</v>
      </c>
      <c r="B68" s="308" t="s">
        <v>45</v>
      </c>
      <c r="C68" s="27"/>
      <c r="D68" s="27"/>
      <c r="E68" s="308" t="s">
        <v>45</v>
      </c>
      <c r="F68" s="314" t="s">
        <v>109</v>
      </c>
      <c r="G68" s="28" t="s">
        <v>52</v>
      </c>
      <c r="H68" s="29" t="s">
        <v>53</v>
      </c>
      <c r="I68" s="41">
        <f>I72</f>
        <v>1</v>
      </c>
      <c r="J68" s="34" t="s">
        <v>45</v>
      </c>
      <c r="K68" s="33">
        <f>K72</f>
        <v>0</v>
      </c>
      <c r="L68" s="33">
        <f>L72</f>
        <v>0</v>
      </c>
      <c r="M68" s="33">
        <f t="shared" ref="M68" si="11">N70+M72</f>
        <v>0</v>
      </c>
      <c r="N68" s="33" t="e">
        <f>#REF!+N72</f>
        <v>#REF!</v>
      </c>
      <c r="O68" s="31">
        <v>0</v>
      </c>
      <c r="P68" s="31">
        <f>P69</f>
        <v>0</v>
      </c>
      <c r="Q68" s="31">
        <f>Q69</f>
        <v>0</v>
      </c>
      <c r="R68" s="92"/>
      <c r="S68" s="13"/>
      <c r="T68" s="13"/>
      <c r="U68" s="13"/>
      <c r="V68" s="13"/>
      <c r="W68" s="13"/>
      <c r="X68" s="13"/>
      <c r="Y68" s="13"/>
      <c r="Z68" s="13"/>
      <c r="AA68" s="13"/>
      <c r="AU68" s="8"/>
    </row>
    <row r="69" spans="1:64" s="21" customFormat="1" ht="24.95" customHeight="1" x14ac:dyDescent="0.25">
      <c r="A69" s="309" t="s">
        <v>97</v>
      </c>
      <c r="B69" s="309" t="s">
        <v>45</v>
      </c>
      <c r="C69" s="27"/>
      <c r="D69" s="27"/>
      <c r="E69" s="309" t="s">
        <v>45</v>
      </c>
      <c r="F69" s="315"/>
      <c r="G69" s="28" t="s">
        <v>57</v>
      </c>
      <c r="H69" s="29" t="s">
        <v>53</v>
      </c>
      <c r="I69" s="33" t="str">
        <f>I70</f>
        <v>1</v>
      </c>
      <c r="J69" s="34" t="s">
        <v>45</v>
      </c>
      <c r="K69" s="27">
        <f>K70+K73</f>
        <v>1</v>
      </c>
      <c r="L69" s="27">
        <f>L70+L73</f>
        <v>0</v>
      </c>
      <c r="M69" s="132">
        <v>3978.94</v>
      </c>
      <c r="N69" s="132">
        <f>SUM(O69:Q69)</f>
        <v>0</v>
      </c>
      <c r="O69" s="138">
        <f>O70+O73</f>
        <v>0</v>
      </c>
      <c r="P69" s="31">
        <f>P70</f>
        <v>0</v>
      </c>
      <c r="Q69" s="31">
        <f>Q70</f>
        <v>0</v>
      </c>
      <c r="R69" s="92"/>
      <c r="S69" s="13"/>
      <c r="T69" s="13"/>
      <c r="U69" s="13"/>
      <c r="V69" s="13"/>
      <c r="W69" s="13"/>
      <c r="X69" s="13"/>
      <c r="Y69" s="13"/>
      <c r="Z69" s="13"/>
      <c r="AA69" s="13"/>
      <c r="AU69" s="8"/>
    </row>
    <row r="70" spans="1:64" s="21" customFormat="1" ht="24.95" customHeight="1" x14ac:dyDescent="0.25">
      <c r="A70" s="308" t="s">
        <v>97</v>
      </c>
      <c r="B70" s="255">
        <v>45850</v>
      </c>
      <c r="C70" s="27"/>
      <c r="D70" s="27"/>
      <c r="E70" s="256" t="s">
        <v>85</v>
      </c>
      <c r="F70" s="318" t="s">
        <v>281</v>
      </c>
      <c r="G70" s="281" t="s">
        <v>126</v>
      </c>
      <c r="H70" s="255" t="s">
        <v>53</v>
      </c>
      <c r="I70" s="256" t="s">
        <v>86</v>
      </c>
      <c r="J70" s="273">
        <v>45657</v>
      </c>
      <c r="K70" s="275" t="s">
        <v>91</v>
      </c>
      <c r="L70" s="265" t="s">
        <v>91</v>
      </c>
      <c r="M70" s="121"/>
      <c r="N70" s="121"/>
      <c r="O70" s="267">
        <v>0</v>
      </c>
      <c r="P70" s="269">
        <v>0</v>
      </c>
      <c r="Q70" s="271">
        <v>0</v>
      </c>
      <c r="R70" s="106"/>
      <c r="S70" s="13"/>
      <c r="T70" s="13"/>
      <c r="U70" s="13"/>
      <c r="V70" s="13"/>
      <c r="W70" s="13"/>
      <c r="X70" s="13"/>
      <c r="Y70" s="13"/>
      <c r="Z70" s="13"/>
      <c r="AA70" s="13"/>
      <c r="AU70" s="8"/>
    </row>
    <row r="71" spans="1:64" s="21" customFormat="1" ht="24.95" customHeight="1" x14ac:dyDescent="0.25">
      <c r="A71" s="309" t="s">
        <v>97</v>
      </c>
      <c r="B71" s="252"/>
      <c r="C71" s="6"/>
      <c r="D71" s="17"/>
      <c r="E71" s="285"/>
      <c r="F71" s="319"/>
      <c r="G71" s="283"/>
      <c r="H71" s="284"/>
      <c r="I71" s="285"/>
      <c r="J71" s="274"/>
      <c r="K71" s="276"/>
      <c r="L71" s="266"/>
      <c r="M71" s="141">
        <v>3978.94</v>
      </c>
      <c r="N71" s="234">
        <f>O70+P70+Q70</f>
        <v>0</v>
      </c>
      <c r="O71" s="268"/>
      <c r="P71" s="270"/>
      <c r="Q71" s="272"/>
      <c r="R71" s="92"/>
      <c r="S71" s="13"/>
      <c r="T71" s="13"/>
      <c r="U71" s="13"/>
      <c r="V71" s="13"/>
      <c r="W71" s="13"/>
      <c r="X71" s="13"/>
      <c r="Y71" s="13"/>
      <c r="Z71" s="13"/>
      <c r="AA71" s="13"/>
      <c r="AU71" s="8"/>
    </row>
    <row r="72" spans="1:64" s="21" customFormat="1" ht="24.95" customHeight="1" x14ac:dyDescent="0.25">
      <c r="A72" s="308" t="s">
        <v>97</v>
      </c>
      <c r="B72" s="29" t="s">
        <v>45</v>
      </c>
      <c r="C72" s="27"/>
      <c r="D72" s="153"/>
      <c r="E72" s="116" t="s">
        <v>45</v>
      </c>
      <c r="F72" s="310" t="s">
        <v>282</v>
      </c>
      <c r="G72" s="142" t="s">
        <v>52</v>
      </c>
      <c r="H72" s="134" t="s">
        <v>53</v>
      </c>
      <c r="I72" s="185">
        <v>1</v>
      </c>
      <c r="J72" s="144">
        <v>45657</v>
      </c>
      <c r="K72" s="134">
        <v>0</v>
      </c>
      <c r="L72" s="119">
        <v>0</v>
      </c>
      <c r="M72" s="121"/>
      <c r="N72" s="121"/>
      <c r="O72" s="122">
        <v>0</v>
      </c>
      <c r="P72" s="122">
        <v>0</v>
      </c>
      <c r="Q72" s="122">
        <v>0</v>
      </c>
      <c r="R72" s="261"/>
      <c r="S72" s="262"/>
      <c r="T72" s="262"/>
      <c r="U72" s="262"/>
      <c r="V72" s="262"/>
      <c r="W72" s="262"/>
      <c r="X72" s="262"/>
      <c r="Y72" s="262"/>
      <c r="Z72" s="262"/>
      <c r="AA72" s="262"/>
      <c r="AB72" s="262"/>
      <c r="AC72" s="263"/>
      <c r="AD72" s="263"/>
      <c r="AE72" s="263"/>
      <c r="AF72" s="263"/>
      <c r="AG72" s="262"/>
      <c r="AH72" s="264"/>
      <c r="AI72" s="109"/>
      <c r="AJ72" s="13"/>
      <c r="AK72" s="13"/>
      <c r="AL72" s="13"/>
      <c r="AM72" s="13"/>
      <c r="AN72" s="13"/>
      <c r="AO72" s="13"/>
      <c r="AP72" s="13"/>
      <c r="AQ72" s="13"/>
      <c r="AR72" s="13"/>
      <c r="BL72" s="8"/>
    </row>
    <row r="73" spans="1:64" s="21" customFormat="1" ht="24.95" customHeight="1" x14ac:dyDescent="0.25">
      <c r="A73" s="309" t="s">
        <v>97</v>
      </c>
      <c r="B73" s="6">
        <v>45851</v>
      </c>
      <c r="C73" s="6"/>
      <c r="D73" s="140"/>
      <c r="E73" s="125" t="s">
        <v>85</v>
      </c>
      <c r="F73" s="311"/>
      <c r="G73" s="142" t="s">
        <v>126</v>
      </c>
      <c r="H73" s="134" t="s">
        <v>53</v>
      </c>
      <c r="I73" s="125" t="s">
        <v>91</v>
      </c>
      <c r="J73" s="120" t="s">
        <v>45</v>
      </c>
      <c r="K73" s="125" t="s">
        <v>86</v>
      </c>
      <c r="L73" s="125" t="s">
        <v>91</v>
      </c>
      <c r="M73" s="121">
        <v>3978.94</v>
      </c>
      <c r="N73" s="127">
        <f>O73+P73+Q73</f>
        <v>0</v>
      </c>
      <c r="O73" s="127">
        <v>0</v>
      </c>
      <c r="P73" s="154">
        <v>0</v>
      </c>
      <c r="Q73" s="121">
        <v>0</v>
      </c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I73" s="109"/>
      <c r="AJ73" s="13"/>
      <c r="AK73" s="13"/>
      <c r="AL73" s="13"/>
      <c r="AM73" s="13"/>
      <c r="AN73" s="13"/>
      <c r="AO73" s="13"/>
      <c r="AP73" s="13"/>
      <c r="AQ73" s="13"/>
      <c r="AR73" s="13"/>
      <c r="BL73" s="8"/>
    </row>
    <row r="74" spans="1:64" s="21" customFormat="1" ht="71.25" customHeight="1" x14ac:dyDescent="0.25">
      <c r="A74" s="306" t="s">
        <v>284</v>
      </c>
      <c r="B74" s="307"/>
      <c r="C74" s="307"/>
      <c r="D74" s="307"/>
      <c r="E74" s="307"/>
      <c r="F74" s="307"/>
      <c r="G74" s="47"/>
      <c r="H74" s="8"/>
      <c r="I74" s="48"/>
      <c r="J74" s="8"/>
      <c r="K74" s="8"/>
      <c r="L74" s="8"/>
      <c r="M74" s="8"/>
      <c r="N74" s="8"/>
      <c r="R74" s="109"/>
      <c r="S74" s="13"/>
      <c r="T74" s="13"/>
      <c r="U74" s="13"/>
      <c r="V74" s="13"/>
      <c r="W74" s="13"/>
      <c r="X74" s="13"/>
      <c r="Y74" s="13"/>
      <c r="Z74" s="13"/>
      <c r="AA74" s="13"/>
      <c r="AU74" s="8"/>
    </row>
    <row r="75" spans="1:64" s="21" customFormat="1" ht="69.75" customHeight="1" x14ac:dyDescent="0.4">
      <c r="A75" s="8"/>
      <c r="B75" s="8"/>
      <c r="C75" s="8"/>
      <c r="D75" s="8"/>
      <c r="E75" s="8"/>
      <c r="F75" s="8"/>
      <c r="G75" s="47"/>
      <c r="H75" s="8"/>
      <c r="I75" s="48"/>
      <c r="O75" s="170"/>
      <c r="R75" s="109"/>
      <c r="S75" s="13"/>
      <c r="T75" s="13"/>
      <c r="U75" s="13"/>
      <c r="V75" s="13"/>
      <c r="W75" s="13"/>
      <c r="X75" s="13"/>
      <c r="Y75" s="13"/>
      <c r="Z75" s="13"/>
      <c r="AA75" s="13"/>
      <c r="AB75" s="32"/>
      <c r="AU75" s="8"/>
    </row>
    <row r="76" spans="1:64" s="21" customFormat="1" ht="90.75" customHeight="1" x14ac:dyDescent="0.3">
      <c r="A76" s="8"/>
      <c r="B76" s="8"/>
      <c r="C76" s="8"/>
      <c r="D76" s="8"/>
      <c r="E76" s="8"/>
      <c r="F76" s="8"/>
      <c r="G76" s="8"/>
      <c r="H76" s="8"/>
      <c r="I76" s="8"/>
      <c r="L76" s="171"/>
      <c r="M76" s="172"/>
      <c r="N76" s="172"/>
      <c r="O76" s="172"/>
      <c r="P76" s="172"/>
      <c r="Q76" s="172"/>
      <c r="R76" s="173"/>
      <c r="S76" s="174"/>
      <c r="T76" s="174"/>
      <c r="U76" s="174"/>
      <c r="V76" s="174"/>
      <c r="W76" s="174"/>
      <c r="X76" s="174"/>
      <c r="Y76" s="174"/>
      <c r="Z76" s="174"/>
      <c r="AA76" s="174"/>
      <c r="AB76" s="172"/>
      <c r="AC76" s="172"/>
      <c r="AU76" s="8"/>
    </row>
    <row r="77" spans="1:64" s="21" customFormat="1" ht="20.25" x14ac:dyDescent="0.3">
      <c r="A77" s="8"/>
      <c r="B77" s="8"/>
      <c r="C77" s="8"/>
      <c r="D77" s="8"/>
      <c r="E77" s="8"/>
      <c r="F77" s="8"/>
      <c r="G77" s="8"/>
      <c r="H77" s="8"/>
      <c r="I77" s="8"/>
      <c r="L77" s="172"/>
      <c r="M77" s="172"/>
      <c r="N77" s="172"/>
      <c r="O77" s="172"/>
      <c r="P77" s="172"/>
      <c r="Q77" s="172"/>
      <c r="R77" s="173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U77" s="8"/>
    </row>
    <row r="78" spans="1:64" s="21" customFormat="1" x14ac:dyDescent="0.25">
      <c r="A78" s="8"/>
      <c r="B78" s="8"/>
      <c r="C78" s="8"/>
      <c r="D78" s="8"/>
      <c r="E78" s="8"/>
      <c r="F78" s="8"/>
      <c r="G78" s="8"/>
      <c r="H78" s="8"/>
      <c r="I78" s="8"/>
      <c r="R78" s="109"/>
      <c r="AU78" s="8"/>
    </row>
    <row r="79" spans="1:64" x14ac:dyDescent="0.25">
      <c r="J79" s="21"/>
      <c r="K79" s="21"/>
      <c r="L79" s="21"/>
      <c r="M79" s="21"/>
      <c r="N79" s="21"/>
      <c r="O79" s="21"/>
      <c r="P79" s="21"/>
      <c r="Q79" s="21"/>
    </row>
    <row r="80" spans="1:64" x14ac:dyDescent="0.25">
      <c r="J80" s="21"/>
      <c r="K80" s="21"/>
      <c r="L80" s="21"/>
      <c r="M80" s="21"/>
      <c r="N80" s="21"/>
      <c r="O80" s="21"/>
      <c r="P80" s="21"/>
      <c r="Q80" s="21"/>
    </row>
  </sheetData>
  <autoFilter ref="A8:BL73" xr:uid="{00000000-0009-0000-0000-000003000000}"/>
  <mergeCells count="105">
    <mergeCell ref="A74:F74"/>
    <mergeCell ref="A72:A73"/>
    <mergeCell ref="F72:F73"/>
    <mergeCell ref="F58:F59"/>
    <mergeCell ref="F68:F69"/>
    <mergeCell ref="E58:E59"/>
    <mergeCell ref="A58:A59"/>
    <mergeCell ref="B58:B59"/>
    <mergeCell ref="A68:A69"/>
    <mergeCell ref="B68:B69"/>
    <mergeCell ref="E68:E69"/>
    <mergeCell ref="F70:F71"/>
    <mergeCell ref="A62:A63"/>
    <mergeCell ref="B62:B63"/>
    <mergeCell ref="E62:E63"/>
    <mergeCell ref="F62:F63"/>
    <mergeCell ref="B66:B67"/>
    <mergeCell ref="E66:E67"/>
    <mergeCell ref="A66:A67"/>
    <mergeCell ref="A70:A71"/>
    <mergeCell ref="B70:B71"/>
    <mergeCell ref="E70:E71"/>
    <mergeCell ref="H6:H8"/>
    <mergeCell ref="I6:L6"/>
    <mergeCell ref="O1:Q1"/>
    <mergeCell ref="F2:M2"/>
    <mergeCell ref="A3:P3"/>
    <mergeCell ref="G5:L5"/>
    <mergeCell ref="A11:A12"/>
    <mergeCell ref="B11:B12"/>
    <mergeCell ref="C11:C12"/>
    <mergeCell ref="D11:D12"/>
    <mergeCell ref="E11:E12"/>
    <mergeCell ref="F11:F12"/>
    <mergeCell ref="M11:M12"/>
    <mergeCell ref="N11:N12"/>
    <mergeCell ref="E5:E8"/>
    <mergeCell ref="F5:F8"/>
    <mergeCell ref="G6:G8"/>
    <mergeCell ref="L7:L8"/>
    <mergeCell ref="F34:F35"/>
    <mergeCell ref="F39:F40"/>
    <mergeCell ref="F41:F42"/>
    <mergeCell ref="A25:A26"/>
    <mergeCell ref="B25:B26"/>
    <mergeCell ref="A5:A8"/>
    <mergeCell ref="B5:B8"/>
    <mergeCell ref="C5:C8"/>
    <mergeCell ref="E25:E26"/>
    <mergeCell ref="D25:D26"/>
    <mergeCell ref="C25:C26"/>
    <mergeCell ref="F25:F26"/>
    <mergeCell ref="B28:B29"/>
    <mergeCell ref="E28:E29"/>
    <mergeCell ref="A34:A35"/>
    <mergeCell ref="A32:A33"/>
    <mergeCell ref="B34:B35"/>
    <mergeCell ref="B32:B33"/>
    <mergeCell ref="E32:E33"/>
    <mergeCell ref="E34:E35"/>
    <mergeCell ref="A28:A29"/>
    <mergeCell ref="B30:B31"/>
    <mergeCell ref="E30:E31"/>
    <mergeCell ref="R72:AH72"/>
    <mergeCell ref="L70:L71"/>
    <mergeCell ref="O70:O71"/>
    <mergeCell ref="P70:P71"/>
    <mergeCell ref="Q70:Q71"/>
    <mergeCell ref="J70:J71"/>
    <mergeCell ref="K70:K71"/>
    <mergeCell ref="F66:F67"/>
    <mergeCell ref="R5:R7"/>
    <mergeCell ref="M5:Q7"/>
    <mergeCell ref="F43:F44"/>
    <mergeCell ref="G70:G71"/>
    <mergeCell ref="H70:H71"/>
    <mergeCell ref="I70:I71"/>
    <mergeCell ref="X5:AA5"/>
    <mergeCell ref="S5:V5"/>
    <mergeCell ref="I7:J7"/>
    <mergeCell ref="K7:K8"/>
    <mergeCell ref="F45:F46"/>
    <mergeCell ref="F47:F48"/>
    <mergeCell ref="F64:F65"/>
    <mergeCell ref="F28:F29"/>
    <mergeCell ref="F30:F31"/>
    <mergeCell ref="F32:F33"/>
    <mergeCell ref="B47:B48"/>
    <mergeCell ref="A47:A48"/>
    <mergeCell ref="A45:A46"/>
    <mergeCell ref="B45:B46"/>
    <mergeCell ref="E45:E46"/>
    <mergeCell ref="E47:E48"/>
    <mergeCell ref="A64:A65"/>
    <mergeCell ref="E64:E65"/>
    <mergeCell ref="A30:A31"/>
    <mergeCell ref="A39:A40"/>
    <mergeCell ref="A41:A42"/>
    <mergeCell ref="B41:B42"/>
    <mergeCell ref="B39:B40"/>
    <mergeCell ref="A43:A44"/>
    <mergeCell ref="B43:B44"/>
    <mergeCell ref="E39:E40"/>
    <mergeCell ref="E41:E42"/>
    <mergeCell ref="E43:E44"/>
  </mergeCells>
  <phoneticPr fontId="20" type="noConversion"/>
  <pageMargins left="0.23622047244094491" right="0.23622047244094491" top="0.74803149606299213" bottom="0.74803149606299213" header="0.31496062992125984" footer="0.31496062992125984"/>
  <pageSetup paperSize="9" scale="50" fitToHeight="4" orientation="landscape" r:id="rId1"/>
  <headerFooter differentFirst="1">
    <oddHeader>&amp;C&amp;"Arial Cyr,обычный"&amp;10&amp;P</oddHeader>
  </headerFooter>
  <rowBreaks count="2" manualBreakCount="2">
    <brk id="24" max="16" man="1"/>
    <brk id="57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U65"/>
  <sheetViews>
    <sheetView workbookViewId="0"/>
  </sheetViews>
  <sheetFormatPr defaultColWidth="8.7109375" defaultRowHeight="15.75" x14ac:dyDescent="0.25"/>
  <cols>
    <col min="1" max="1" width="15" style="8" customWidth="1"/>
    <col min="2" max="2" width="14" style="8" customWidth="1"/>
    <col min="3" max="3" width="10.28515625" style="8" hidden="1" customWidth="1"/>
    <col min="4" max="4" width="11.140625" style="8" hidden="1" customWidth="1"/>
    <col min="5" max="5" width="13.5703125" style="8" customWidth="1"/>
    <col min="6" max="6" width="64.85546875" style="8" customWidth="1"/>
    <col min="7" max="7" width="28.85546875" style="8" customWidth="1"/>
    <col min="8" max="8" width="11" style="8" customWidth="1"/>
    <col min="9" max="9" width="13.140625" style="8" bestFit="1" customWidth="1"/>
    <col min="10" max="10" width="19.42578125" style="8" customWidth="1"/>
    <col min="11" max="12" width="13.140625" style="8" bestFit="1" customWidth="1"/>
    <col min="13" max="13" width="3.85546875" style="8" hidden="1" customWidth="1"/>
    <col min="14" max="14" width="2.570312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25" style="21" customWidth="1"/>
    <col min="19" max="19" width="10.28515625" style="21" hidden="1" customWidth="1"/>
    <col min="20" max="21" width="11.5703125" style="21" hidden="1" customWidth="1"/>
    <col min="22" max="22" width="10.28515625" style="21" hidden="1" customWidth="1"/>
    <col min="23" max="24" width="8.7109375" style="21" hidden="1" bestFit="1" customWidth="1"/>
    <col min="25" max="25" width="9.140625" style="21" hidden="1" customWidth="1"/>
    <col min="26" max="27" width="10.28515625" style="21" hidden="1" customWidth="1"/>
    <col min="28" max="28" width="25.5703125" style="21" hidden="1" customWidth="1"/>
    <col min="29" max="29" width="8.7109375" style="21" hidden="1" bestFit="1" customWidth="1"/>
    <col min="30" max="30" width="17.28515625" style="21" customWidth="1"/>
    <col min="31" max="31" width="16" style="21" customWidth="1"/>
    <col min="32" max="32" width="13.5703125" style="21" customWidth="1"/>
    <col min="33" max="33" width="8.7109375" style="21" bestFit="1" customWidth="1"/>
    <col min="34" max="34" width="12.28515625" style="21" bestFit="1" customWidth="1"/>
    <col min="35" max="35" width="9.140625" style="21" bestFit="1" customWidth="1"/>
    <col min="36" max="46" width="8.7109375" style="21" bestFit="1" customWidth="1"/>
    <col min="47" max="47" width="8.7109375" style="8" bestFit="1" customWidth="1"/>
    <col min="48" max="16384" width="8.7109375" style="8"/>
  </cols>
  <sheetData>
    <row r="1" spans="1:47" s="21" customFormat="1" ht="151.5" customHeight="1" x14ac:dyDescent="0.3">
      <c r="A1" s="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8"/>
      <c r="O1" s="345" t="s">
        <v>98</v>
      </c>
      <c r="P1" s="345"/>
      <c r="Q1" s="345"/>
      <c r="R1" s="24"/>
      <c r="AU1" s="8"/>
    </row>
    <row r="2" spans="1:47" s="21" customFormat="1" ht="18.75" customHeight="1" x14ac:dyDescent="0.3">
      <c r="A2" s="1"/>
      <c r="B2" s="22"/>
      <c r="C2" s="22"/>
      <c r="D2" s="22"/>
      <c r="E2" s="22"/>
      <c r="F2" s="247" t="s">
        <v>26</v>
      </c>
      <c r="G2" s="247"/>
      <c r="H2" s="247"/>
      <c r="I2" s="247"/>
      <c r="J2" s="247"/>
      <c r="K2" s="247"/>
      <c r="L2" s="247"/>
      <c r="M2" s="247"/>
      <c r="N2" s="23"/>
      <c r="O2" s="24"/>
      <c r="P2" s="24"/>
      <c r="Q2" s="24"/>
      <c r="R2" s="49"/>
      <c r="AU2" s="8"/>
    </row>
    <row r="3" spans="1:47" s="21" customFormat="1" ht="18.75" x14ac:dyDescent="0.25">
      <c r="A3" s="247" t="s">
        <v>79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8"/>
      <c r="AU3" s="8"/>
    </row>
    <row r="5" spans="1:47" s="21" customFormat="1" ht="30" customHeight="1" x14ac:dyDescent="0.25">
      <c r="A5" s="251" t="s">
        <v>28</v>
      </c>
      <c r="B5" s="251" t="s">
        <v>29</v>
      </c>
      <c r="C5" s="251" t="s">
        <v>30</v>
      </c>
      <c r="D5" s="6" t="s">
        <v>31</v>
      </c>
      <c r="E5" s="251" t="s">
        <v>31</v>
      </c>
      <c r="F5" s="251" t="s">
        <v>32</v>
      </c>
      <c r="G5" s="251" t="s">
        <v>33</v>
      </c>
      <c r="H5" s="254"/>
      <c r="I5" s="254"/>
      <c r="J5" s="254"/>
      <c r="K5" s="254"/>
      <c r="L5" s="253"/>
      <c r="M5" s="251" t="s">
        <v>80</v>
      </c>
      <c r="N5" s="332"/>
      <c r="O5" s="332"/>
      <c r="P5" s="332"/>
      <c r="Q5" s="333"/>
      <c r="S5" s="342" t="s">
        <v>35</v>
      </c>
      <c r="T5" s="343"/>
      <c r="U5" s="343"/>
      <c r="V5" s="344"/>
      <c r="X5" s="342" t="s">
        <v>36</v>
      </c>
      <c r="Y5" s="343"/>
      <c r="Z5" s="343"/>
      <c r="AA5" s="344"/>
      <c r="AU5" s="8"/>
    </row>
    <row r="6" spans="1:47" s="21" customFormat="1" ht="30" customHeight="1" x14ac:dyDescent="0.25">
      <c r="A6" s="284"/>
      <c r="B6" s="284"/>
      <c r="C6" s="284"/>
      <c r="D6" s="6"/>
      <c r="E6" s="284"/>
      <c r="F6" s="284"/>
      <c r="G6" s="251" t="s">
        <v>39</v>
      </c>
      <c r="H6" s="251" t="s">
        <v>40</v>
      </c>
      <c r="I6" s="251" t="s">
        <v>41</v>
      </c>
      <c r="J6" s="254"/>
      <c r="K6" s="254"/>
      <c r="L6" s="253"/>
      <c r="M6" s="334"/>
      <c r="N6" s="335"/>
      <c r="O6" s="335"/>
      <c r="P6" s="335"/>
      <c r="Q6" s="336"/>
      <c r="S6" s="25"/>
      <c r="T6" s="25"/>
      <c r="U6" s="25"/>
      <c r="V6" s="25"/>
      <c r="X6" s="25"/>
      <c r="Y6" s="25"/>
      <c r="Z6" s="25"/>
      <c r="AA6" s="25"/>
      <c r="AU6" s="8"/>
    </row>
    <row r="7" spans="1:47" s="21" customFormat="1" ht="30" customHeight="1" x14ac:dyDescent="0.25">
      <c r="A7" s="284"/>
      <c r="B7" s="284"/>
      <c r="C7" s="284"/>
      <c r="D7" s="6"/>
      <c r="E7" s="284"/>
      <c r="F7" s="284"/>
      <c r="G7" s="284"/>
      <c r="H7" s="284"/>
      <c r="I7" s="251" t="s">
        <v>82</v>
      </c>
      <c r="J7" s="253"/>
      <c r="K7" s="251" t="s">
        <v>83</v>
      </c>
      <c r="L7" s="251" t="s">
        <v>84</v>
      </c>
      <c r="M7" s="337"/>
      <c r="N7" s="338"/>
      <c r="O7" s="338"/>
      <c r="P7" s="338"/>
      <c r="Q7" s="339"/>
      <c r="S7" s="25"/>
      <c r="T7" s="25"/>
      <c r="U7" s="25"/>
      <c r="V7" s="25"/>
      <c r="X7" s="25"/>
      <c r="Y7" s="25"/>
      <c r="Z7" s="25"/>
      <c r="AA7" s="25"/>
      <c r="AU7" s="8"/>
    </row>
    <row r="8" spans="1:47" s="21" customFormat="1" ht="43.5" customHeight="1" x14ac:dyDescent="0.25">
      <c r="A8" s="252"/>
      <c r="B8" s="252"/>
      <c r="C8" s="252"/>
      <c r="D8" s="6" t="s">
        <v>37</v>
      </c>
      <c r="E8" s="252"/>
      <c r="F8" s="252"/>
      <c r="G8" s="252"/>
      <c r="H8" s="252"/>
      <c r="I8" s="6"/>
      <c r="J8" s="6" t="s">
        <v>42</v>
      </c>
      <c r="K8" s="252"/>
      <c r="L8" s="252"/>
      <c r="M8" s="6">
        <v>2020</v>
      </c>
      <c r="N8" s="6" t="s">
        <v>43</v>
      </c>
      <c r="O8" s="6" t="s">
        <v>82</v>
      </c>
      <c r="P8" s="6" t="s">
        <v>83</v>
      </c>
      <c r="Q8" s="6" t="s">
        <v>84</v>
      </c>
      <c r="S8" s="26">
        <v>2020</v>
      </c>
      <c r="T8" s="26">
        <v>2021</v>
      </c>
      <c r="U8" s="26">
        <v>2022</v>
      </c>
      <c r="V8" s="26">
        <v>2023</v>
      </c>
      <c r="X8" s="26">
        <v>2020</v>
      </c>
      <c r="Y8" s="26">
        <v>2021</v>
      </c>
      <c r="Z8" s="26">
        <v>2022</v>
      </c>
      <c r="AA8" s="26">
        <v>2023</v>
      </c>
      <c r="AU8" s="8"/>
    </row>
    <row r="9" spans="1:47" s="21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  <c r="L9" s="6">
        <v>10</v>
      </c>
      <c r="M9" s="6">
        <v>11</v>
      </c>
      <c r="N9" s="6">
        <v>12</v>
      </c>
      <c r="O9" s="6">
        <v>11</v>
      </c>
      <c r="P9" s="6">
        <v>12</v>
      </c>
      <c r="Q9" s="6">
        <v>13</v>
      </c>
      <c r="AU9" s="8"/>
    </row>
    <row r="10" spans="1:47" s="21" customFormat="1" ht="19.5" customHeight="1" x14ac:dyDescent="0.25">
      <c r="A10" s="308" t="s">
        <v>44</v>
      </c>
      <c r="B10" s="308" t="s">
        <v>45</v>
      </c>
      <c r="C10" s="308" t="s">
        <v>45</v>
      </c>
      <c r="D10" s="308" t="s">
        <v>45</v>
      </c>
      <c r="E10" s="308" t="s">
        <v>45</v>
      </c>
      <c r="F10" s="324" t="s">
        <v>46</v>
      </c>
      <c r="G10" s="28" t="s">
        <v>52</v>
      </c>
      <c r="H10" s="29" t="s">
        <v>53</v>
      </c>
      <c r="I10" s="30">
        <f>I12+I24</f>
        <v>9</v>
      </c>
      <c r="J10" s="308" t="s">
        <v>45</v>
      </c>
      <c r="K10" s="30">
        <f>K12+K24</f>
        <v>1</v>
      </c>
      <c r="L10" s="30">
        <f>L12+L24</f>
        <v>1</v>
      </c>
      <c r="M10" s="340" t="e">
        <f>M12+M14+M24+#REF!</f>
        <v>#REF!</v>
      </c>
      <c r="N10" s="340" t="e">
        <f>O10+P10+Q10</f>
        <v>#REF!</v>
      </c>
      <c r="O10" s="31" t="e">
        <f>O12+O24</f>
        <v>#REF!</v>
      </c>
      <c r="P10" s="31" t="e">
        <f>P12+P24</f>
        <v>#REF!</v>
      </c>
      <c r="Q10" s="31" t="e">
        <f>Q12+Q24</f>
        <v>#REF!</v>
      </c>
      <c r="S10" s="13">
        <v>19383.96</v>
      </c>
      <c r="T10" s="13">
        <v>101616.02</v>
      </c>
      <c r="U10" s="13">
        <v>118603.66</v>
      </c>
      <c r="V10" s="13">
        <v>19375.77</v>
      </c>
      <c r="W10" s="13"/>
      <c r="X10" s="13" t="e">
        <f>S10-M10</f>
        <v>#REF!</v>
      </c>
      <c r="Y10" s="13" t="e">
        <f>T10-O10</f>
        <v>#REF!</v>
      </c>
      <c r="Z10" s="13" t="e">
        <f>U10-P10</f>
        <v>#REF!</v>
      </c>
      <c r="AA10" s="13" t="e">
        <f>V10-#REF!</f>
        <v>#REF!</v>
      </c>
      <c r="AB10" s="32" t="s">
        <v>47</v>
      </c>
    </row>
    <row r="11" spans="1:47" s="21" customFormat="1" ht="21" customHeight="1" x14ac:dyDescent="0.25">
      <c r="A11" s="309"/>
      <c r="B11" s="309"/>
      <c r="C11" s="309"/>
      <c r="D11" s="309"/>
      <c r="E11" s="309"/>
      <c r="F11" s="325"/>
      <c r="G11" s="28" t="s">
        <v>57</v>
      </c>
      <c r="H11" s="29" t="s">
        <v>53</v>
      </c>
      <c r="I11" s="30">
        <f>I14+I16+I25</f>
        <v>19</v>
      </c>
      <c r="J11" s="309"/>
      <c r="K11" s="30">
        <f>K14+K16+K25</f>
        <v>9</v>
      </c>
      <c r="L11" s="30">
        <f>L14+L16+L25</f>
        <v>3</v>
      </c>
      <c r="M11" s="341"/>
      <c r="N11" s="341"/>
      <c r="O11" s="31" t="e">
        <f>O14+O16+#REF!+O25</f>
        <v>#REF!</v>
      </c>
      <c r="P11" s="31" t="e">
        <f>P14+P16+#REF!+P25</f>
        <v>#REF!</v>
      </c>
      <c r="Q11" s="31" t="e">
        <f>Q14+Q16+#REF!+Q25</f>
        <v>#REF!</v>
      </c>
      <c r="S11" s="13"/>
      <c r="T11" s="13"/>
      <c r="U11" s="13"/>
      <c r="V11" s="13"/>
      <c r="W11" s="13"/>
      <c r="X11" s="13"/>
      <c r="Y11" s="13"/>
      <c r="Z11" s="13"/>
      <c r="AA11" s="13"/>
      <c r="AB11" s="32"/>
      <c r="AU11" s="8"/>
    </row>
    <row r="12" spans="1:47" s="21" customFormat="1" ht="42.75" customHeight="1" x14ac:dyDescent="0.25">
      <c r="A12" s="27" t="s">
        <v>44</v>
      </c>
      <c r="B12" s="29">
        <v>40429</v>
      </c>
      <c r="C12" s="27" t="s">
        <v>45</v>
      </c>
      <c r="D12" s="27" t="s">
        <v>45</v>
      </c>
      <c r="E12" s="27" t="s">
        <v>45</v>
      </c>
      <c r="F12" s="28" t="s">
        <v>48</v>
      </c>
      <c r="G12" s="28" t="s">
        <v>52</v>
      </c>
      <c r="H12" s="29" t="s">
        <v>53</v>
      </c>
      <c r="I12" s="33">
        <f>I13</f>
        <v>1</v>
      </c>
      <c r="J12" s="34">
        <v>45170</v>
      </c>
      <c r="K12" s="33" t="str">
        <f>K13</f>
        <v>1</v>
      </c>
      <c r="L12" s="33" t="str">
        <f>L13</f>
        <v>1</v>
      </c>
      <c r="M12" s="12">
        <f>M13</f>
        <v>0</v>
      </c>
      <c r="N12" s="12">
        <f t="shared" ref="N12:N17" si="0">SUM(O12:Q12)</f>
        <v>9975</v>
      </c>
      <c r="O12" s="31">
        <v>3325</v>
      </c>
      <c r="P12" s="31">
        <v>3325</v>
      </c>
      <c r="Q12" s="31">
        <v>3325</v>
      </c>
      <c r="S12" s="13"/>
      <c r="T12" s="13"/>
      <c r="U12" s="13">
        <v>1000</v>
      </c>
      <c r="V12" s="13">
        <v>1000</v>
      </c>
      <c r="W12" s="13"/>
      <c r="X12" s="13"/>
      <c r="Y12" s="13"/>
      <c r="Z12" s="13">
        <f>U12-P12</f>
        <v>-2325</v>
      </c>
      <c r="AA12" s="13" t="e">
        <f>V12-#REF!</f>
        <v>#REF!</v>
      </c>
      <c r="AB12" s="32" t="s">
        <v>47</v>
      </c>
      <c r="AU12" s="8"/>
    </row>
    <row r="13" spans="1:47" s="21" customFormat="1" ht="42.75" customHeight="1" x14ac:dyDescent="0.25">
      <c r="A13" s="17" t="s">
        <v>44</v>
      </c>
      <c r="B13" s="6">
        <v>40429</v>
      </c>
      <c r="C13" s="17" t="s">
        <v>49</v>
      </c>
      <c r="D13" s="17">
        <v>27300042</v>
      </c>
      <c r="E13" s="17" t="s">
        <v>85</v>
      </c>
      <c r="F13" s="35" t="s">
        <v>51</v>
      </c>
      <c r="G13" s="35" t="s">
        <v>52</v>
      </c>
      <c r="H13" s="6" t="s">
        <v>53</v>
      </c>
      <c r="I13" s="36">
        <v>1</v>
      </c>
      <c r="J13" s="37">
        <v>45170</v>
      </c>
      <c r="K13" s="17" t="s">
        <v>86</v>
      </c>
      <c r="L13" s="17" t="s">
        <v>86</v>
      </c>
      <c r="M13" s="12">
        <v>0</v>
      </c>
      <c r="N13" s="12">
        <f t="shared" si="0"/>
        <v>3225</v>
      </c>
      <c r="O13" s="12">
        <v>1075</v>
      </c>
      <c r="P13" s="12">
        <v>1075</v>
      </c>
      <c r="Q13" s="12">
        <v>1075</v>
      </c>
      <c r="S13" s="13"/>
      <c r="T13" s="13"/>
      <c r="U13" s="13"/>
      <c r="V13" s="13"/>
      <c r="W13" s="13"/>
      <c r="X13" s="13"/>
      <c r="Y13" s="13"/>
      <c r="Z13" s="13"/>
      <c r="AA13" s="13"/>
      <c r="AU13" s="8"/>
    </row>
    <row r="14" spans="1:47" s="21" customFormat="1" ht="78.75" x14ac:dyDescent="0.25">
      <c r="A14" s="27" t="s">
        <v>44</v>
      </c>
      <c r="B14" s="29">
        <v>60106</v>
      </c>
      <c r="C14" s="27" t="s">
        <v>45</v>
      </c>
      <c r="D14" s="27" t="s">
        <v>45</v>
      </c>
      <c r="E14" s="27" t="s">
        <v>45</v>
      </c>
      <c r="F14" s="28" t="s">
        <v>87</v>
      </c>
      <c r="G14" s="28" t="s">
        <v>57</v>
      </c>
      <c r="H14" s="29" t="s">
        <v>53</v>
      </c>
      <c r="I14" s="33">
        <f>I15</f>
        <v>8</v>
      </c>
      <c r="J14" s="34">
        <v>45261</v>
      </c>
      <c r="K14" s="33" t="str">
        <f>K15</f>
        <v>5</v>
      </c>
      <c r="L14" s="33" t="str">
        <f>L15</f>
        <v>3</v>
      </c>
      <c r="M14" s="31">
        <f>M15</f>
        <v>0</v>
      </c>
      <c r="N14" s="31">
        <f t="shared" si="0"/>
        <v>32892.729999999996</v>
      </c>
      <c r="O14" s="31">
        <f>O15</f>
        <v>19143.73</v>
      </c>
      <c r="P14" s="31">
        <f>P15</f>
        <v>10980</v>
      </c>
      <c r="Q14" s="38">
        <f>Q15</f>
        <v>2769</v>
      </c>
      <c r="R14" s="21" t="s">
        <v>99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U14" s="8"/>
    </row>
    <row r="15" spans="1:47" s="21" customFormat="1" ht="50.25" customHeight="1" x14ac:dyDescent="0.25">
      <c r="A15" s="17" t="s">
        <v>44</v>
      </c>
      <c r="B15" s="6">
        <v>60106</v>
      </c>
      <c r="C15" s="17" t="s">
        <v>49</v>
      </c>
      <c r="D15" s="17">
        <v>27300042</v>
      </c>
      <c r="E15" s="17" t="s">
        <v>85</v>
      </c>
      <c r="F15" s="35" t="s">
        <v>56</v>
      </c>
      <c r="G15" s="35" t="s">
        <v>57</v>
      </c>
      <c r="H15" s="6" t="s">
        <v>53</v>
      </c>
      <c r="I15" s="36">
        <v>8</v>
      </c>
      <c r="J15" s="37">
        <v>45261</v>
      </c>
      <c r="K15" s="50" t="s">
        <v>100</v>
      </c>
      <c r="L15" s="50" t="s">
        <v>101</v>
      </c>
      <c r="M15" s="12">
        <v>0</v>
      </c>
      <c r="N15" s="12">
        <f t="shared" si="0"/>
        <v>32892.729999999996</v>
      </c>
      <c r="O15" s="39">
        <v>19143.73</v>
      </c>
      <c r="P15" s="39">
        <v>10980</v>
      </c>
      <c r="Q15" s="39">
        <v>2769</v>
      </c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1" customFormat="1" ht="47.25" x14ac:dyDescent="0.25">
      <c r="A16" s="27" t="s">
        <v>44</v>
      </c>
      <c r="B16" s="29">
        <v>60115</v>
      </c>
      <c r="C16" s="27" t="s">
        <v>45</v>
      </c>
      <c r="D16" s="27" t="s">
        <v>45</v>
      </c>
      <c r="E16" s="27" t="s">
        <v>45</v>
      </c>
      <c r="F16" s="28" t="s">
        <v>90</v>
      </c>
      <c r="G16" s="28" t="s">
        <v>57</v>
      </c>
      <c r="H16" s="29" t="s">
        <v>53</v>
      </c>
      <c r="I16" s="33">
        <f>SUM(I17:I23)</f>
        <v>7</v>
      </c>
      <c r="J16" s="34">
        <v>45261</v>
      </c>
      <c r="K16" s="33">
        <f>SUM(K17:K23)</f>
        <v>0</v>
      </c>
      <c r="L16" s="33">
        <f>SUM(L17:L23)</f>
        <v>0</v>
      </c>
      <c r="M16" s="31">
        <f>M56</f>
        <v>0</v>
      </c>
      <c r="N16" s="31">
        <f t="shared" si="0"/>
        <v>30314.93</v>
      </c>
      <c r="O16" s="31">
        <f>SUM(O17:O23)</f>
        <v>30314.93</v>
      </c>
      <c r="P16" s="31">
        <f>P56</f>
        <v>0</v>
      </c>
      <c r="Q16" s="38">
        <v>0</v>
      </c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1" customFormat="1" ht="26.25" x14ac:dyDescent="0.25">
      <c r="A17" s="17" t="s">
        <v>44</v>
      </c>
      <c r="B17" s="6">
        <v>60115</v>
      </c>
      <c r="C17" s="17" t="s">
        <v>49</v>
      </c>
      <c r="D17" s="17">
        <v>27300042</v>
      </c>
      <c r="E17" s="17" t="s">
        <v>85</v>
      </c>
      <c r="F17" s="51" t="s">
        <v>102</v>
      </c>
      <c r="G17" s="35" t="s">
        <v>57</v>
      </c>
      <c r="H17" s="6" t="s">
        <v>53</v>
      </c>
      <c r="I17" s="36">
        <v>1</v>
      </c>
      <c r="J17" s="37">
        <v>45261</v>
      </c>
      <c r="K17" s="17" t="s">
        <v>91</v>
      </c>
      <c r="L17" s="17" t="s">
        <v>91</v>
      </c>
      <c r="M17" s="12">
        <v>0</v>
      </c>
      <c r="N17" s="12">
        <f t="shared" si="0"/>
        <v>1524.94</v>
      </c>
      <c r="O17" s="52">
        <v>1524.94</v>
      </c>
      <c r="P17" s="39">
        <v>0</v>
      </c>
      <c r="Q17" s="39">
        <v>0</v>
      </c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1" customFormat="1" ht="26.25" x14ac:dyDescent="0.25">
      <c r="A18" s="17" t="s">
        <v>44</v>
      </c>
      <c r="B18" s="6">
        <v>60115</v>
      </c>
      <c r="C18" s="17" t="s">
        <v>92</v>
      </c>
      <c r="D18" s="17">
        <v>27300043</v>
      </c>
      <c r="E18" s="17" t="s">
        <v>85</v>
      </c>
      <c r="F18" s="51" t="s">
        <v>103</v>
      </c>
      <c r="G18" s="35" t="s">
        <v>57</v>
      </c>
      <c r="H18" s="6" t="s">
        <v>53</v>
      </c>
      <c r="I18" s="36">
        <v>1</v>
      </c>
      <c r="J18" s="37">
        <v>45261</v>
      </c>
      <c r="K18" s="17" t="s">
        <v>91</v>
      </c>
      <c r="L18" s="17" t="s">
        <v>91</v>
      </c>
      <c r="M18" s="12"/>
      <c r="N18" s="12"/>
      <c r="O18" s="52">
        <v>17048.560000000001</v>
      </c>
      <c r="P18" s="39">
        <v>0</v>
      </c>
      <c r="Q18" s="39">
        <v>0</v>
      </c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1" customFormat="1" ht="26.25" x14ac:dyDescent="0.25">
      <c r="A19" s="17" t="s">
        <v>44</v>
      </c>
      <c r="B19" s="6">
        <v>60115</v>
      </c>
      <c r="C19" s="17" t="s">
        <v>49</v>
      </c>
      <c r="D19" s="17">
        <v>27300042</v>
      </c>
      <c r="E19" s="17" t="s">
        <v>85</v>
      </c>
      <c r="F19" s="51" t="s">
        <v>104</v>
      </c>
      <c r="G19" s="35" t="s">
        <v>57</v>
      </c>
      <c r="H19" s="6" t="s">
        <v>53</v>
      </c>
      <c r="I19" s="36">
        <v>1</v>
      </c>
      <c r="J19" s="37">
        <v>45261</v>
      </c>
      <c r="K19" s="17" t="s">
        <v>91</v>
      </c>
      <c r="L19" s="17" t="s">
        <v>91</v>
      </c>
      <c r="M19" s="12"/>
      <c r="N19" s="12"/>
      <c r="O19" s="52">
        <v>5301.09</v>
      </c>
      <c r="P19" s="39">
        <v>0</v>
      </c>
      <c r="Q19" s="39">
        <v>0</v>
      </c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1" customFormat="1" ht="26.25" x14ac:dyDescent="0.25">
      <c r="A20" s="17" t="s">
        <v>44</v>
      </c>
      <c r="B20" s="6">
        <v>60115</v>
      </c>
      <c r="C20" s="17" t="s">
        <v>49</v>
      </c>
      <c r="D20" s="17">
        <v>27300042</v>
      </c>
      <c r="E20" s="17" t="s">
        <v>85</v>
      </c>
      <c r="F20" s="51" t="s">
        <v>105</v>
      </c>
      <c r="G20" s="35" t="s">
        <v>57</v>
      </c>
      <c r="H20" s="6" t="s">
        <v>53</v>
      </c>
      <c r="I20" s="36">
        <v>1</v>
      </c>
      <c r="J20" s="37">
        <v>45261</v>
      </c>
      <c r="K20" s="17" t="s">
        <v>91</v>
      </c>
      <c r="L20" s="17" t="s">
        <v>91</v>
      </c>
      <c r="M20" s="12"/>
      <c r="N20" s="12"/>
      <c r="O20" s="52">
        <v>1253.4100000000001</v>
      </c>
      <c r="P20" s="39">
        <v>0</v>
      </c>
      <c r="Q20" s="39">
        <v>0</v>
      </c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1" customFormat="1" ht="47.25" customHeight="1" x14ac:dyDescent="0.25">
      <c r="A21" s="17" t="s">
        <v>44</v>
      </c>
      <c r="B21" s="6">
        <v>60115</v>
      </c>
      <c r="C21" s="17" t="s">
        <v>49</v>
      </c>
      <c r="D21" s="17">
        <v>27300042</v>
      </c>
      <c r="E21" s="17" t="s">
        <v>85</v>
      </c>
      <c r="F21" s="51" t="s">
        <v>93</v>
      </c>
      <c r="G21" s="35" t="s">
        <v>57</v>
      </c>
      <c r="H21" s="6" t="s">
        <v>53</v>
      </c>
      <c r="I21" s="36">
        <v>1</v>
      </c>
      <c r="J21" s="37">
        <v>45261</v>
      </c>
      <c r="K21" s="17" t="s">
        <v>91</v>
      </c>
      <c r="L21" s="17" t="s">
        <v>91</v>
      </c>
      <c r="M21" s="12"/>
      <c r="N21" s="12"/>
      <c r="O21" s="52">
        <v>886.09</v>
      </c>
      <c r="P21" s="39">
        <v>0</v>
      </c>
      <c r="Q21" s="39">
        <v>0</v>
      </c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1" customFormat="1" ht="39" x14ac:dyDescent="0.25">
      <c r="A22" s="17" t="s">
        <v>44</v>
      </c>
      <c r="B22" s="6">
        <v>60115</v>
      </c>
      <c r="C22" s="17" t="s">
        <v>49</v>
      </c>
      <c r="D22" s="17">
        <v>27300042</v>
      </c>
      <c r="E22" s="17" t="s">
        <v>85</v>
      </c>
      <c r="F22" s="51" t="s">
        <v>106</v>
      </c>
      <c r="G22" s="35" t="s">
        <v>57</v>
      </c>
      <c r="H22" s="6" t="s">
        <v>53</v>
      </c>
      <c r="I22" s="36">
        <v>1</v>
      </c>
      <c r="J22" s="37">
        <v>45261</v>
      </c>
      <c r="K22" s="17" t="s">
        <v>91</v>
      </c>
      <c r="L22" s="17" t="s">
        <v>91</v>
      </c>
      <c r="M22" s="12"/>
      <c r="N22" s="12"/>
      <c r="O22" s="52">
        <v>2867.23</v>
      </c>
      <c r="P22" s="39">
        <v>0</v>
      </c>
      <c r="Q22" s="39">
        <v>0</v>
      </c>
      <c r="S22" s="13"/>
      <c r="T22" s="13"/>
      <c r="U22" s="13"/>
      <c r="V22" s="13"/>
      <c r="W22" s="13"/>
      <c r="X22" s="13"/>
      <c r="Y22" s="13"/>
      <c r="Z22" s="13"/>
      <c r="AA22" s="13"/>
      <c r="AB22" s="13"/>
      <c r="AU22" s="8"/>
    </row>
    <row r="23" spans="1:47" s="21" customFormat="1" ht="87.75" customHeight="1" x14ac:dyDescent="0.25">
      <c r="A23" s="17" t="s">
        <v>44</v>
      </c>
      <c r="B23" s="6">
        <v>60115</v>
      </c>
      <c r="C23" s="17" t="s">
        <v>49</v>
      </c>
      <c r="D23" s="17">
        <v>27300042</v>
      </c>
      <c r="E23" s="17" t="s">
        <v>85</v>
      </c>
      <c r="F23" s="51" t="s">
        <v>107</v>
      </c>
      <c r="G23" s="35" t="s">
        <v>57</v>
      </c>
      <c r="H23" s="6" t="s">
        <v>53</v>
      </c>
      <c r="I23" s="36">
        <v>1</v>
      </c>
      <c r="J23" s="37">
        <v>45261</v>
      </c>
      <c r="K23" s="17" t="s">
        <v>91</v>
      </c>
      <c r="L23" s="17" t="s">
        <v>91</v>
      </c>
      <c r="M23" s="12"/>
      <c r="N23" s="12"/>
      <c r="O23" s="52">
        <v>1433.61</v>
      </c>
      <c r="P23" s="39">
        <v>0</v>
      </c>
      <c r="Q23" s="39">
        <v>0</v>
      </c>
      <c r="S23" s="13"/>
      <c r="T23" s="13"/>
      <c r="U23" s="13"/>
      <c r="V23" s="13"/>
      <c r="W23" s="13"/>
      <c r="X23" s="13"/>
      <c r="Y23" s="13"/>
      <c r="Z23" s="13"/>
      <c r="AA23" s="13"/>
      <c r="AB23" s="13"/>
      <c r="AU23" s="8"/>
    </row>
    <row r="24" spans="1:47" s="21" customFormat="1" ht="29.25" customHeight="1" x14ac:dyDescent="0.25">
      <c r="A24" s="308" t="s">
        <v>44</v>
      </c>
      <c r="B24" s="322" t="s">
        <v>108</v>
      </c>
      <c r="C24" s="308" t="s">
        <v>45</v>
      </c>
      <c r="D24" s="308" t="s">
        <v>45</v>
      </c>
      <c r="E24" s="308" t="s">
        <v>45</v>
      </c>
      <c r="F24" s="324" t="s">
        <v>109</v>
      </c>
      <c r="G24" s="53" t="s">
        <v>52</v>
      </c>
      <c r="H24" s="29" t="s">
        <v>53</v>
      </c>
      <c r="I24" s="33">
        <f>I26+I28+I32+I34+I36+I37+I38+I39</f>
        <v>8</v>
      </c>
      <c r="J24" s="330">
        <v>44896</v>
      </c>
      <c r="K24" s="41">
        <f>K26+K28+K32+K34+K36+K37+K38+K39</f>
        <v>0</v>
      </c>
      <c r="L24" s="41">
        <f>L26+L28+L32+L34+L36+L37+L38+L39</f>
        <v>0</v>
      </c>
      <c r="M24" s="12" t="e">
        <f>#REF!+#REF!+#REF!</f>
        <v>#REF!</v>
      </c>
      <c r="N24" s="12" t="e">
        <f>SUM(O24:Q24)</f>
        <v>#REF!</v>
      </c>
      <c r="O24" s="31" t="e">
        <f>O28+O32+O34+O36+#REF!+#REF!+#REF!</f>
        <v>#REF!</v>
      </c>
      <c r="P24" s="31" t="e">
        <f>P28+P32+P34+P36+#REF!+#REF!+#REF!</f>
        <v>#REF!</v>
      </c>
      <c r="Q24" s="31" t="e">
        <f>Q28+Q32+Q34+Q36+#REF!+#REF!+#REF!</f>
        <v>#REF!</v>
      </c>
      <c r="S24" s="13"/>
      <c r="T24" s="13"/>
      <c r="U24" s="13"/>
      <c r="V24" s="13"/>
      <c r="W24" s="13"/>
      <c r="X24" s="13"/>
      <c r="Y24" s="13"/>
      <c r="Z24" s="13"/>
      <c r="AA24" s="13"/>
      <c r="AU24" s="8"/>
    </row>
    <row r="25" spans="1:47" s="21" customFormat="1" ht="18" customHeight="1" x14ac:dyDescent="0.25">
      <c r="A25" s="309"/>
      <c r="B25" s="323"/>
      <c r="C25" s="309"/>
      <c r="D25" s="309"/>
      <c r="E25" s="309"/>
      <c r="F25" s="325"/>
      <c r="G25" s="54" t="s">
        <v>57</v>
      </c>
      <c r="H25" s="29" t="s">
        <v>53</v>
      </c>
      <c r="I25" s="33">
        <f>I27+I29+I30+I33+I31+I35+I40+I41</f>
        <v>4</v>
      </c>
      <c r="J25" s="331"/>
      <c r="K25" s="33">
        <f>K27+K29+K30+K33+K31+K35+K40+K41</f>
        <v>4</v>
      </c>
      <c r="L25" s="33">
        <f>L27+L29+L30+L33+L31+L35+L40+L41</f>
        <v>0</v>
      </c>
      <c r="M25" s="12"/>
      <c r="N25" s="12"/>
      <c r="O25" s="31" t="e">
        <f>+O29+O30+O33+O35+#REF!+#REF!+O40+O41</f>
        <v>#REF!</v>
      </c>
      <c r="P25" s="31" t="e">
        <f>P29+P30+P33+P35+#REF!+#REF!+P40+P41</f>
        <v>#REF!</v>
      </c>
      <c r="Q25" s="31" t="e">
        <f>Q29+Q30+Q33+Q35+#REF!+#REF!+Q40+Q41</f>
        <v>#REF!</v>
      </c>
      <c r="S25" s="13"/>
      <c r="T25" s="13"/>
      <c r="U25" s="13"/>
      <c r="V25" s="13"/>
      <c r="W25" s="13"/>
      <c r="X25" s="13"/>
      <c r="Y25" s="13"/>
      <c r="Z25" s="13"/>
      <c r="AA25" s="13"/>
      <c r="AU25" s="8"/>
    </row>
    <row r="26" spans="1:47" s="21" customFormat="1" ht="41.25" customHeight="1" x14ac:dyDescent="0.25">
      <c r="A26" s="326" t="s">
        <v>44</v>
      </c>
      <c r="B26" s="251" t="s">
        <v>108</v>
      </c>
      <c r="C26" s="17" t="s">
        <v>49</v>
      </c>
      <c r="D26" s="17">
        <v>27300042</v>
      </c>
      <c r="E26" s="326" t="s">
        <v>85</v>
      </c>
      <c r="F26" s="327" t="s">
        <v>110</v>
      </c>
      <c r="G26" s="55" t="s">
        <v>52</v>
      </c>
      <c r="H26" s="6" t="s">
        <v>53</v>
      </c>
      <c r="I26" s="36">
        <v>1</v>
      </c>
      <c r="J26" s="37">
        <v>45261</v>
      </c>
      <c r="K26" s="17" t="s">
        <v>91</v>
      </c>
      <c r="L26" s="17" t="s">
        <v>91</v>
      </c>
      <c r="M26" s="12">
        <v>0</v>
      </c>
      <c r="N26" s="12">
        <f>SUM(O26:P26)</f>
        <v>15770.23</v>
      </c>
      <c r="O26" s="42">
        <v>15770.23</v>
      </c>
      <c r="P26" s="12">
        <v>0</v>
      </c>
      <c r="Q26" s="42">
        <v>0</v>
      </c>
      <c r="S26" s="13"/>
      <c r="T26" s="13"/>
      <c r="U26" s="13"/>
      <c r="V26" s="13"/>
      <c r="W26" s="13"/>
      <c r="X26" s="13"/>
      <c r="Y26" s="13"/>
      <c r="Z26" s="13"/>
      <c r="AA26" s="13"/>
      <c r="AU26" s="8"/>
    </row>
    <row r="27" spans="1:47" s="21" customFormat="1" ht="36.75" customHeight="1" x14ac:dyDescent="0.25">
      <c r="A27" s="257"/>
      <c r="B27" s="252"/>
      <c r="C27" s="17"/>
      <c r="D27" s="17"/>
      <c r="E27" s="257"/>
      <c r="F27" s="282"/>
      <c r="G27" s="56" t="s">
        <v>57</v>
      </c>
      <c r="H27" s="6" t="s">
        <v>53</v>
      </c>
      <c r="I27" s="36">
        <v>0</v>
      </c>
      <c r="J27" s="37">
        <v>45627</v>
      </c>
      <c r="K27" s="17" t="s">
        <v>86</v>
      </c>
      <c r="L27" s="17" t="s">
        <v>91</v>
      </c>
      <c r="M27" s="12"/>
      <c r="N27" s="12"/>
      <c r="O27" s="42">
        <v>0</v>
      </c>
      <c r="P27" s="12">
        <v>128860.31</v>
      </c>
      <c r="Q27" s="42">
        <v>0</v>
      </c>
      <c r="S27" s="13"/>
      <c r="T27" s="13"/>
      <c r="U27" s="13"/>
      <c r="V27" s="13"/>
      <c r="W27" s="13"/>
      <c r="X27" s="13"/>
      <c r="Y27" s="13"/>
      <c r="Z27" s="13"/>
      <c r="AA27" s="13"/>
      <c r="AU27" s="8"/>
    </row>
    <row r="28" spans="1:47" s="21" customFormat="1" ht="41.25" customHeight="1" x14ac:dyDescent="0.25">
      <c r="A28" s="326" t="s">
        <v>44</v>
      </c>
      <c r="B28" s="251" t="s">
        <v>108</v>
      </c>
      <c r="C28" s="17" t="s">
        <v>49</v>
      </c>
      <c r="D28" s="17">
        <v>27300042</v>
      </c>
      <c r="E28" s="326" t="s">
        <v>85</v>
      </c>
      <c r="F28" s="328" t="s">
        <v>111</v>
      </c>
      <c r="G28" s="55" t="s">
        <v>52</v>
      </c>
      <c r="H28" s="6" t="s">
        <v>53</v>
      </c>
      <c r="I28" s="36">
        <v>1</v>
      </c>
      <c r="J28" s="37">
        <v>45261</v>
      </c>
      <c r="K28" s="17" t="s">
        <v>91</v>
      </c>
      <c r="L28" s="17" t="s">
        <v>91</v>
      </c>
      <c r="M28" s="12">
        <v>0</v>
      </c>
      <c r="N28" s="12">
        <f>SUM(O28:P28)</f>
        <v>2729.82</v>
      </c>
      <c r="O28" s="42">
        <v>2729.82</v>
      </c>
      <c r="P28" s="12">
        <v>0</v>
      </c>
      <c r="Q28" s="42">
        <v>0</v>
      </c>
      <c r="S28" s="13"/>
      <c r="T28" s="13"/>
      <c r="U28" s="13"/>
      <c r="V28" s="13"/>
      <c r="W28" s="13"/>
      <c r="X28" s="13"/>
      <c r="Y28" s="13"/>
      <c r="Z28" s="13"/>
      <c r="AA28" s="13"/>
      <c r="AU28" s="8"/>
    </row>
    <row r="29" spans="1:47" s="21" customFormat="1" ht="36.75" customHeight="1" x14ac:dyDescent="0.25">
      <c r="A29" s="257"/>
      <c r="B29" s="252"/>
      <c r="C29" s="17"/>
      <c r="D29" s="17"/>
      <c r="E29" s="257"/>
      <c r="F29" s="329"/>
      <c r="G29" s="56" t="s">
        <v>57</v>
      </c>
      <c r="H29" s="6" t="s">
        <v>53</v>
      </c>
      <c r="I29" s="36">
        <v>0</v>
      </c>
      <c r="J29" s="37">
        <v>45627</v>
      </c>
      <c r="K29" s="17" t="s">
        <v>86</v>
      </c>
      <c r="L29" s="17" t="s">
        <v>91</v>
      </c>
      <c r="M29" s="12"/>
      <c r="N29" s="12"/>
      <c r="O29" s="42"/>
      <c r="P29" s="12">
        <v>43107.95</v>
      </c>
      <c r="Q29" s="42">
        <v>0</v>
      </c>
      <c r="S29" s="13"/>
      <c r="T29" s="13"/>
      <c r="U29" s="13"/>
      <c r="V29" s="13"/>
      <c r="W29" s="13"/>
      <c r="X29" s="13"/>
      <c r="Y29" s="13"/>
      <c r="Z29" s="13"/>
      <c r="AA29" s="13"/>
      <c r="AU29" s="8"/>
    </row>
    <row r="30" spans="1:47" s="21" customFormat="1" ht="63" x14ac:dyDescent="0.25">
      <c r="A30" s="17" t="s">
        <v>44</v>
      </c>
      <c r="B30" s="6" t="s">
        <v>108</v>
      </c>
      <c r="C30" s="17" t="s">
        <v>49</v>
      </c>
      <c r="D30" s="17">
        <v>27300042</v>
      </c>
      <c r="E30" s="17" t="s">
        <v>85</v>
      </c>
      <c r="F30" s="57" t="s">
        <v>112</v>
      </c>
      <c r="G30" s="56" t="s">
        <v>57</v>
      </c>
      <c r="H30" s="6" t="s">
        <v>53</v>
      </c>
      <c r="I30" s="36">
        <v>1</v>
      </c>
      <c r="J30" s="37">
        <v>45261</v>
      </c>
      <c r="K30" s="17" t="s">
        <v>91</v>
      </c>
      <c r="L30" s="17" t="s">
        <v>91</v>
      </c>
      <c r="M30" s="12">
        <v>0</v>
      </c>
      <c r="N30" s="39">
        <v>1438.16</v>
      </c>
      <c r="O30" s="12">
        <v>33816.28</v>
      </c>
      <c r="P30" s="12">
        <v>0</v>
      </c>
      <c r="Q30" s="39">
        <v>0</v>
      </c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1" customFormat="1" ht="47.25" x14ac:dyDescent="0.25">
      <c r="A31" s="17" t="s">
        <v>44</v>
      </c>
      <c r="B31" s="6" t="s">
        <v>108</v>
      </c>
      <c r="C31" s="17" t="s">
        <v>49</v>
      </c>
      <c r="D31" s="17">
        <v>27300042</v>
      </c>
      <c r="E31" s="17" t="s">
        <v>85</v>
      </c>
      <c r="F31" s="57" t="s">
        <v>113</v>
      </c>
      <c r="G31" s="56" t="s">
        <v>57</v>
      </c>
      <c r="H31" s="6" t="s">
        <v>53</v>
      </c>
      <c r="I31" s="36">
        <v>1</v>
      </c>
      <c r="J31" s="37">
        <v>45261</v>
      </c>
      <c r="K31" s="17" t="s">
        <v>91</v>
      </c>
      <c r="L31" s="17" t="s">
        <v>91</v>
      </c>
      <c r="M31" s="12">
        <v>0</v>
      </c>
      <c r="N31" s="39">
        <v>1438.16</v>
      </c>
      <c r="O31" s="12">
        <v>18713.57</v>
      </c>
      <c r="P31" s="12">
        <v>0</v>
      </c>
      <c r="Q31" s="39">
        <v>0</v>
      </c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1" customFormat="1" ht="41.45" customHeight="1" x14ac:dyDescent="0.25">
      <c r="A32" s="326" t="s">
        <v>44</v>
      </c>
      <c r="B32" s="251" t="s">
        <v>108</v>
      </c>
      <c r="C32" s="17" t="s">
        <v>49</v>
      </c>
      <c r="D32" s="17">
        <v>27300042</v>
      </c>
      <c r="E32" s="326" t="s">
        <v>85</v>
      </c>
      <c r="F32" s="328" t="s">
        <v>114</v>
      </c>
      <c r="G32" s="55" t="s">
        <v>52</v>
      </c>
      <c r="H32" s="6" t="s">
        <v>53</v>
      </c>
      <c r="I32" s="36">
        <v>1</v>
      </c>
      <c r="J32" s="37">
        <v>45262</v>
      </c>
      <c r="K32" s="17" t="s">
        <v>91</v>
      </c>
      <c r="L32" s="17" t="s">
        <v>91</v>
      </c>
      <c r="M32" s="12">
        <v>0</v>
      </c>
      <c r="N32" s="12">
        <f>O32+P32</f>
        <v>7208.75</v>
      </c>
      <c r="O32" s="12">
        <v>7208.75</v>
      </c>
      <c r="P32" s="12">
        <v>0</v>
      </c>
      <c r="Q32" s="12">
        <v>0</v>
      </c>
      <c r="S32" s="13"/>
      <c r="T32" s="13"/>
      <c r="U32" s="13"/>
      <c r="V32" s="13"/>
      <c r="W32" s="13"/>
      <c r="X32" s="13"/>
      <c r="Y32" s="13"/>
      <c r="Z32" s="13"/>
      <c r="AA32" s="13"/>
      <c r="AD32" s="21">
        <f>-2+1</f>
        <v>-1</v>
      </c>
      <c r="AU32" s="8"/>
    </row>
    <row r="33" spans="1:47" s="21" customFormat="1" ht="41.45" customHeight="1" x14ac:dyDescent="0.25">
      <c r="A33" s="257"/>
      <c r="B33" s="252"/>
      <c r="C33" s="17"/>
      <c r="D33" s="17"/>
      <c r="E33" s="257"/>
      <c r="F33" s="329"/>
      <c r="G33" s="56" t="s">
        <v>57</v>
      </c>
      <c r="H33" s="6" t="s">
        <v>53</v>
      </c>
      <c r="I33" s="36">
        <v>0</v>
      </c>
      <c r="J33" s="37">
        <v>45629</v>
      </c>
      <c r="K33" s="17" t="s">
        <v>86</v>
      </c>
      <c r="L33" s="17" t="s">
        <v>91</v>
      </c>
      <c r="M33" s="12">
        <v>0</v>
      </c>
      <c r="N33" s="12">
        <f>O33+P33</f>
        <v>2736.56</v>
      </c>
      <c r="O33" s="12">
        <v>2092.66</v>
      </c>
      <c r="P33" s="12">
        <v>643.9</v>
      </c>
      <c r="Q33" s="12">
        <v>0</v>
      </c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1" customFormat="1" ht="45.75" customHeight="1" x14ac:dyDescent="0.25">
      <c r="A34" s="326" t="s">
        <v>44</v>
      </c>
      <c r="B34" s="251" t="s">
        <v>108</v>
      </c>
      <c r="C34" s="17" t="s">
        <v>49</v>
      </c>
      <c r="D34" s="17">
        <v>27300042</v>
      </c>
      <c r="E34" s="326" t="s">
        <v>85</v>
      </c>
      <c r="F34" s="327" t="s">
        <v>115</v>
      </c>
      <c r="G34" s="55" t="s">
        <v>52</v>
      </c>
      <c r="H34" s="6" t="s">
        <v>53</v>
      </c>
      <c r="I34" s="36">
        <v>1</v>
      </c>
      <c r="J34" s="37">
        <v>45262</v>
      </c>
      <c r="K34" s="17" t="s">
        <v>91</v>
      </c>
      <c r="L34" s="17" t="s">
        <v>91</v>
      </c>
      <c r="M34" s="12">
        <v>0</v>
      </c>
      <c r="N34" s="12">
        <f>O34+P34</f>
        <v>13496.73</v>
      </c>
      <c r="O34" s="12">
        <v>13496.73</v>
      </c>
      <c r="P34" s="12"/>
      <c r="Q34" s="12">
        <v>0</v>
      </c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1" customFormat="1" ht="35.25" customHeight="1" x14ac:dyDescent="0.25">
      <c r="A35" s="257"/>
      <c r="B35" s="252"/>
      <c r="C35" s="17"/>
      <c r="D35" s="17"/>
      <c r="E35" s="257"/>
      <c r="F35" s="282"/>
      <c r="G35" s="56" t="s">
        <v>57</v>
      </c>
      <c r="H35" s="6" t="s">
        <v>53</v>
      </c>
      <c r="I35" s="36">
        <v>0</v>
      </c>
      <c r="J35" s="37">
        <v>45629</v>
      </c>
      <c r="K35" s="17" t="s">
        <v>86</v>
      </c>
      <c r="L35" s="17" t="s">
        <v>91</v>
      </c>
      <c r="M35" s="12">
        <v>0</v>
      </c>
      <c r="N35" s="12">
        <f>O35+P35</f>
        <v>49695.509999999995</v>
      </c>
      <c r="O35" s="12">
        <v>38652.06</v>
      </c>
      <c r="P35" s="12">
        <v>11043.45</v>
      </c>
      <c r="Q35" s="12">
        <v>0</v>
      </c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58" customFormat="1" ht="46.9" customHeight="1" x14ac:dyDescent="0.25">
      <c r="A36" s="59" t="s">
        <v>44</v>
      </c>
      <c r="B36" s="60" t="s">
        <v>108</v>
      </c>
      <c r="C36" s="59" t="s">
        <v>49</v>
      </c>
      <c r="D36" s="59">
        <v>27300042</v>
      </c>
      <c r="E36" s="59" t="s">
        <v>85</v>
      </c>
      <c r="F36" s="61" t="s">
        <v>116</v>
      </c>
      <c r="G36" s="55" t="s">
        <v>52</v>
      </c>
      <c r="H36" s="60" t="s">
        <v>53</v>
      </c>
      <c r="I36" s="62">
        <v>1</v>
      </c>
      <c r="J36" s="63">
        <v>45261</v>
      </c>
      <c r="K36" s="59" t="s">
        <v>91</v>
      </c>
      <c r="L36" s="59" t="s">
        <v>91</v>
      </c>
      <c r="M36" s="64"/>
      <c r="N36" s="64">
        <f>O36+P36+Q36</f>
        <v>16064.03</v>
      </c>
      <c r="O36" s="64">
        <v>16064.03</v>
      </c>
      <c r="P36" s="65">
        <v>0</v>
      </c>
      <c r="Q36" s="64">
        <v>0</v>
      </c>
      <c r="S36" s="66"/>
      <c r="T36" s="66"/>
      <c r="U36" s="66"/>
      <c r="V36" s="66"/>
      <c r="W36" s="66"/>
      <c r="X36" s="66"/>
      <c r="Y36" s="66"/>
      <c r="Z36" s="66"/>
      <c r="AA36" s="66"/>
      <c r="AU36" s="67"/>
    </row>
    <row r="37" spans="1:47" s="58" customFormat="1" ht="46.9" customHeight="1" x14ac:dyDescent="0.25">
      <c r="A37" s="59" t="s">
        <v>44</v>
      </c>
      <c r="B37" s="60" t="s">
        <v>108</v>
      </c>
      <c r="C37" s="59" t="s">
        <v>49</v>
      </c>
      <c r="D37" s="59">
        <v>27300042</v>
      </c>
      <c r="E37" s="59" t="s">
        <v>85</v>
      </c>
      <c r="F37" s="61" t="s">
        <v>117</v>
      </c>
      <c r="G37" s="55" t="s">
        <v>52</v>
      </c>
      <c r="H37" s="60" t="s">
        <v>53</v>
      </c>
      <c r="I37" s="62">
        <v>1</v>
      </c>
      <c r="J37" s="63">
        <v>45262</v>
      </c>
      <c r="K37" s="59" t="s">
        <v>91</v>
      </c>
      <c r="L37" s="59" t="s">
        <v>91</v>
      </c>
      <c r="M37" s="64"/>
      <c r="N37" s="64">
        <f>O37+P37+Q37</f>
        <v>3330.14</v>
      </c>
      <c r="O37" s="64">
        <v>3330.14</v>
      </c>
      <c r="P37" s="65">
        <v>0</v>
      </c>
      <c r="Q37" s="64">
        <v>0</v>
      </c>
      <c r="S37" s="66"/>
      <c r="T37" s="66"/>
      <c r="U37" s="66"/>
      <c r="V37" s="66"/>
      <c r="W37" s="66"/>
      <c r="X37" s="66"/>
      <c r="Y37" s="66"/>
      <c r="Z37" s="66"/>
      <c r="AA37" s="66"/>
      <c r="AU37" s="67"/>
    </row>
    <row r="38" spans="1:47" s="58" customFormat="1" ht="46.9" customHeight="1" x14ac:dyDescent="0.25">
      <c r="A38" s="59" t="s">
        <v>44</v>
      </c>
      <c r="B38" s="60" t="s">
        <v>108</v>
      </c>
      <c r="C38" s="59" t="s">
        <v>49</v>
      </c>
      <c r="D38" s="59">
        <v>27300042</v>
      </c>
      <c r="E38" s="59" t="s">
        <v>85</v>
      </c>
      <c r="F38" s="61" t="s">
        <v>118</v>
      </c>
      <c r="G38" s="55" t="s">
        <v>52</v>
      </c>
      <c r="H38" s="60" t="s">
        <v>53</v>
      </c>
      <c r="I38" s="62">
        <v>1</v>
      </c>
      <c r="J38" s="63">
        <v>45263</v>
      </c>
      <c r="K38" s="59" t="s">
        <v>91</v>
      </c>
      <c r="L38" s="59" t="s">
        <v>91</v>
      </c>
      <c r="M38" s="64"/>
      <c r="N38" s="64">
        <f>O38+P38+Q38</f>
        <v>1757.97</v>
      </c>
      <c r="O38" s="64">
        <v>1757.97</v>
      </c>
      <c r="P38" s="65">
        <v>0</v>
      </c>
      <c r="Q38" s="64">
        <v>0</v>
      </c>
      <c r="S38" s="66"/>
      <c r="T38" s="66"/>
      <c r="U38" s="66"/>
      <c r="V38" s="66"/>
      <c r="W38" s="66"/>
      <c r="X38" s="66"/>
      <c r="Y38" s="66"/>
      <c r="Z38" s="66"/>
      <c r="AA38" s="66"/>
      <c r="AU38" s="67"/>
    </row>
    <row r="39" spans="1:47" s="58" customFormat="1" ht="46.9" customHeight="1" x14ac:dyDescent="0.25">
      <c r="A39" s="59" t="s">
        <v>44</v>
      </c>
      <c r="B39" s="60" t="s">
        <v>108</v>
      </c>
      <c r="C39" s="59" t="s">
        <v>49</v>
      </c>
      <c r="D39" s="59">
        <v>27300042</v>
      </c>
      <c r="E39" s="59" t="s">
        <v>85</v>
      </c>
      <c r="F39" s="61" t="s">
        <v>119</v>
      </c>
      <c r="G39" s="55" t="s">
        <v>52</v>
      </c>
      <c r="H39" s="60" t="s">
        <v>53</v>
      </c>
      <c r="I39" s="62">
        <v>1</v>
      </c>
      <c r="J39" s="63">
        <v>45264</v>
      </c>
      <c r="K39" s="59" t="s">
        <v>91</v>
      </c>
      <c r="L39" s="59" t="s">
        <v>91</v>
      </c>
      <c r="M39" s="64"/>
      <c r="N39" s="64">
        <f>O39+P39+Q39</f>
        <v>747.01</v>
      </c>
      <c r="O39" s="64">
        <v>747.01</v>
      </c>
      <c r="P39" s="65">
        <v>0</v>
      </c>
      <c r="Q39" s="64">
        <v>0</v>
      </c>
      <c r="S39" s="66"/>
      <c r="T39" s="66"/>
      <c r="U39" s="66"/>
      <c r="V39" s="66"/>
      <c r="W39" s="66"/>
      <c r="X39" s="66"/>
      <c r="Y39" s="66"/>
      <c r="Z39" s="66"/>
      <c r="AA39" s="66"/>
      <c r="AU39" s="67"/>
    </row>
    <row r="40" spans="1:47" s="21" customFormat="1" ht="31.5" x14ac:dyDescent="0.25">
      <c r="A40" s="17" t="s">
        <v>44</v>
      </c>
      <c r="B40" s="6" t="s">
        <v>108</v>
      </c>
      <c r="C40" s="17" t="s">
        <v>49</v>
      </c>
      <c r="D40" s="17">
        <v>27300042</v>
      </c>
      <c r="E40" s="17" t="s">
        <v>85</v>
      </c>
      <c r="F40" s="35" t="s">
        <v>120</v>
      </c>
      <c r="G40" s="56" t="s">
        <v>57</v>
      </c>
      <c r="H40" s="6" t="s">
        <v>53</v>
      </c>
      <c r="I40" s="36">
        <v>1</v>
      </c>
      <c r="J40" s="37">
        <v>45261</v>
      </c>
      <c r="K40" s="17" t="s">
        <v>91</v>
      </c>
      <c r="L40" s="17">
        <v>0</v>
      </c>
      <c r="M40" s="12">
        <v>1058.17</v>
      </c>
      <c r="N40" s="12">
        <f t="shared" ref="N40:N45" si="1">SUM(O40:Q40)</f>
        <v>7128.71</v>
      </c>
      <c r="O40" s="12">
        <v>7128.71</v>
      </c>
      <c r="P40" s="12">
        <v>0</v>
      </c>
      <c r="Q40" s="12">
        <v>0</v>
      </c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1" customFormat="1" ht="31.5" x14ac:dyDescent="0.25">
      <c r="A41" s="17" t="s">
        <v>44</v>
      </c>
      <c r="B41" s="6" t="s">
        <v>108</v>
      </c>
      <c r="C41" s="17" t="s">
        <v>49</v>
      </c>
      <c r="D41" s="17">
        <v>27300042</v>
      </c>
      <c r="E41" s="17" t="s">
        <v>85</v>
      </c>
      <c r="F41" s="35" t="s">
        <v>121</v>
      </c>
      <c r="G41" s="56" t="s">
        <v>57</v>
      </c>
      <c r="H41" s="6" t="s">
        <v>53</v>
      </c>
      <c r="I41" s="36">
        <v>1</v>
      </c>
      <c r="J41" s="37">
        <v>45261</v>
      </c>
      <c r="K41" s="17" t="s">
        <v>91</v>
      </c>
      <c r="L41" s="17">
        <v>0</v>
      </c>
      <c r="M41" s="12">
        <v>1058.17</v>
      </c>
      <c r="N41" s="12">
        <f t="shared" si="1"/>
        <v>18290.86</v>
      </c>
      <c r="O41" s="12">
        <v>18290.86</v>
      </c>
      <c r="P41" s="12">
        <v>0</v>
      </c>
      <c r="Q41" s="12">
        <v>0</v>
      </c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1" customFormat="1" ht="46.9" customHeight="1" x14ac:dyDescent="0.25">
      <c r="A42" s="27" t="s">
        <v>75</v>
      </c>
      <c r="B42" s="27" t="s">
        <v>45</v>
      </c>
      <c r="C42" s="27" t="s">
        <v>45</v>
      </c>
      <c r="D42" s="27" t="s">
        <v>45</v>
      </c>
      <c r="E42" s="27" t="s">
        <v>45</v>
      </c>
      <c r="F42" s="28" t="s">
        <v>76</v>
      </c>
      <c r="G42" s="43" t="s">
        <v>94</v>
      </c>
      <c r="H42" s="29" t="s">
        <v>95</v>
      </c>
      <c r="I42" s="68">
        <f>I43</f>
        <v>177.71</v>
      </c>
      <c r="J42" s="34">
        <v>45261</v>
      </c>
      <c r="K42" s="68">
        <f t="shared" ref="K42:M43" si="2">K43</f>
        <v>180.5</v>
      </c>
      <c r="L42" s="68">
        <f t="shared" si="2"/>
        <v>183.34</v>
      </c>
      <c r="M42" s="31">
        <f t="shared" si="2"/>
        <v>0</v>
      </c>
      <c r="N42" s="31">
        <f t="shared" si="1"/>
        <v>5970</v>
      </c>
      <c r="O42" s="31">
        <f t="shared" ref="O42:Q43" si="3">O43</f>
        <v>1990</v>
      </c>
      <c r="P42" s="31">
        <f t="shared" si="3"/>
        <v>1990</v>
      </c>
      <c r="Q42" s="31">
        <f t="shared" si="3"/>
        <v>1990</v>
      </c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1" customFormat="1" ht="46.9" customHeight="1" x14ac:dyDescent="0.25">
      <c r="A43" s="27" t="s">
        <v>75</v>
      </c>
      <c r="B43" s="29">
        <v>40207</v>
      </c>
      <c r="C43" s="27" t="s">
        <v>45</v>
      </c>
      <c r="D43" s="27" t="s">
        <v>45</v>
      </c>
      <c r="E43" s="27" t="s">
        <v>45</v>
      </c>
      <c r="F43" s="28" t="s">
        <v>77</v>
      </c>
      <c r="G43" s="43" t="s">
        <v>94</v>
      </c>
      <c r="H43" s="29" t="s">
        <v>95</v>
      </c>
      <c r="I43" s="45">
        <f>I44</f>
        <v>177.71</v>
      </c>
      <c r="J43" s="27" t="s">
        <v>45</v>
      </c>
      <c r="K43" s="45">
        <f t="shared" si="2"/>
        <v>180.5</v>
      </c>
      <c r="L43" s="45">
        <f t="shared" si="2"/>
        <v>183.34</v>
      </c>
      <c r="M43" s="12">
        <f t="shared" si="2"/>
        <v>0</v>
      </c>
      <c r="N43" s="12">
        <f t="shared" si="1"/>
        <v>5970</v>
      </c>
      <c r="O43" s="31">
        <f t="shared" si="3"/>
        <v>1990</v>
      </c>
      <c r="P43" s="31">
        <f t="shared" si="3"/>
        <v>1990</v>
      </c>
      <c r="Q43" s="31">
        <f t="shared" si="3"/>
        <v>1990</v>
      </c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1" customFormat="1" ht="87.75" customHeight="1" x14ac:dyDescent="0.25">
      <c r="A44" s="17" t="s">
        <v>75</v>
      </c>
      <c r="B44" s="6">
        <v>40207</v>
      </c>
      <c r="C44" s="6">
        <v>164</v>
      </c>
      <c r="D44" s="17">
        <v>27300042</v>
      </c>
      <c r="E44" s="17" t="s">
        <v>85</v>
      </c>
      <c r="F44" s="35" t="s">
        <v>78</v>
      </c>
      <c r="G44" s="46" t="s">
        <v>94</v>
      </c>
      <c r="H44" s="6" t="s">
        <v>95</v>
      </c>
      <c r="I44" s="6">
        <v>177.71</v>
      </c>
      <c r="J44" s="37">
        <v>45261</v>
      </c>
      <c r="K44" s="6">
        <v>180.5</v>
      </c>
      <c r="L44" s="6">
        <v>183.34</v>
      </c>
      <c r="M44" s="12">
        <v>0</v>
      </c>
      <c r="N44" s="12">
        <f t="shared" si="1"/>
        <v>5970</v>
      </c>
      <c r="O44" s="12">
        <v>1990</v>
      </c>
      <c r="P44" s="12">
        <v>1990</v>
      </c>
      <c r="Q44" s="39">
        <v>1990</v>
      </c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1" customFormat="1" ht="43.5" customHeight="1" x14ac:dyDescent="0.25">
      <c r="A45" s="308" t="s">
        <v>96</v>
      </c>
      <c r="B45" s="308" t="s">
        <v>45</v>
      </c>
      <c r="C45" s="27" t="s">
        <v>45</v>
      </c>
      <c r="D45" s="27" t="s">
        <v>45</v>
      </c>
      <c r="E45" s="308" t="s">
        <v>45</v>
      </c>
      <c r="F45" s="324" t="s">
        <v>122</v>
      </c>
      <c r="G45" s="28" t="s">
        <v>52</v>
      </c>
      <c r="H45" s="29" t="s">
        <v>53</v>
      </c>
      <c r="I45" s="41">
        <f>I47</f>
        <v>1</v>
      </c>
      <c r="J45" s="34">
        <v>45170</v>
      </c>
      <c r="K45" s="41" t="str">
        <f>K47</f>
        <v>0</v>
      </c>
      <c r="L45" s="27" t="s">
        <v>91</v>
      </c>
      <c r="M45" s="31" t="e">
        <f>#REF!</f>
        <v>#REF!</v>
      </c>
      <c r="N45" s="31">
        <f t="shared" si="1"/>
        <v>8900</v>
      </c>
      <c r="O45" s="31">
        <f>O47</f>
        <v>8900</v>
      </c>
      <c r="P45" s="31">
        <f>P47</f>
        <v>0</v>
      </c>
      <c r="Q45" s="31">
        <f>Q47</f>
        <v>0</v>
      </c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1" customFormat="1" ht="37.5" customHeight="1" x14ac:dyDescent="0.25">
      <c r="A46" s="309"/>
      <c r="B46" s="309"/>
      <c r="C46" s="27"/>
      <c r="D46" s="27"/>
      <c r="E46" s="309"/>
      <c r="F46" s="325"/>
      <c r="G46" s="28" t="s">
        <v>57</v>
      </c>
      <c r="H46" s="29" t="s">
        <v>53</v>
      </c>
      <c r="I46" s="41">
        <v>0</v>
      </c>
      <c r="J46" s="27" t="s">
        <v>45</v>
      </c>
      <c r="K46" s="41">
        <v>0</v>
      </c>
      <c r="L46" s="41">
        <v>0</v>
      </c>
      <c r="M46" s="31"/>
      <c r="N46" s="31"/>
      <c r="O46" s="31">
        <v>0</v>
      </c>
      <c r="P46" s="31">
        <v>0</v>
      </c>
      <c r="Q46" s="31">
        <v>0</v>
      </c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1" customFormat="1" ht="30" customHeight="1" x14ac:dyDescent="0.25">
      <c r="A47" s="27" t="s">
        <v>96</v>
      </c>
      <c r="B47" s="29">
        <v>40429</v>
      </c>
      <c r="C47" s="27" t="s">
        <v>45</v>
      </c>
      <c r="D47" s="27" t="s">
        <v>45</v>
      </c>
      <c r="E47" s="27" t="s">
        <v>45</v>
      </c>
      <c r="F47" s="28" t="s">
        <v>48</v>
      </c>
      <c r="G47" s="28" t="s">
        <v>52</v>
      </c>
      <c r="H47" s="29" t="s">
        <v>53</v>
      </c>
      <c r="I47" s="41">
        <f>I48</f>
        <v>1</v>
      </c>
      <c r="J47" s="34" t="s">
        <v>45</v>
      </c>
      <c r="K47" s="27" t="str">
        <f>K48</f>
        <v>0</v>
      </c>
      <c r="L47" s="27">
        <v>0</v>
      </c>
      <c r="M47" s="12">
        <f>M48</f>
        <v>0</v>
      </c>
      <c r="N47" s="12">
        <f>SUM(O47:Q47)</f>
        <v>8900</v>
      </c>
      <c r="O47" s="38">
        <f>O48</f>
        <v>8900</v>
      </c>
      <c r="P47" s="38">
        <f>P48</f>
        <v>0</v>
      </c>
      <c r="Q47" s="38">
        <f>Q48</f>
        <v>0</v>
      </c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1" customFormat="1" ht="31.15" customHeight="1" x14ac:dyDescent="0.25">
      <c r="A48" s="17" t="s">
        <v>96</v>
      </c>
      <c r="B48" s="6">
        <v>40429</v>
      </c>
      <c r="C48" s="17" t="s">
        <v>49</v>
      </c>
      <c r="D48" s="17">
        <v>27300042</v>
      </c>
      <c r="E48" s="17" t="s">
        <v>85</v>
      </c>
      <c r="F48" s="35" t="s">
        <v>123</v>
      </c>
      <c r="G48" s="35" t="s">
        <v>52</v>
      </c>
      <c r="H48" s="6" t="s">
        <v>53</v>
      </c>
      <c r="I48" s="36">
        <v>1</v>
      </c>
      <c r="J48" s="37" t="s">
        <v>45</v>
      </c>
      <c r="K48" s="17" t="s">
        <v>91</v>
      </c>
      <c r="L48" s="17">
        <v>0</v>
      </c>
      <c r="M48" s="12">
        <v>0</v>
      </c>
      <c r="N48" s="12">
        <f>SUM(O48:Q48)</f>
        <v>8900</v>
      </c>
      <c r="O48" s="39">
        <v>8900</v>
      </c>
      <c r="P48" s="39">
        <v>0</v>
      </c>
      <c r="Q48" s="12">
        <v>0</v>
      </c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47" s="21" customFormat="1" ht="43.5" customHeight="1" x14ac:dyDescent="0.25">
      <c r="A49" s="308" t="s">
        <v>97</v>
      </c>
      <c r="B49" s="308" t="s">
        <v>45</v>
      </c>
      <c r="C49" s="27" t="s">
        <v>45</v>
      </c>
      <c r="D49" s="27" t="s">
        <v>45</v>
      </c>
      <c r="E49" s="308" t="s">
        <v>45</v>
      </c>
      <c r="F49" s="324" t="s">
        <v>124</v>
      </c>
      <c r="G49" s="28" t="s">
        <v>52</v>
      </c>
      <c r="H49" s="29" t="s">
        <v>53</v>
      </c>
      <c r="I49" s="41">
        <f>I51</f>
        <v>1</v>
      </c>
      <c r="J49" s="34">
        <v>44835</v>
      </c>
      <c r="K49" s="41" t="str">
        <f>K51</f>
        <v>0</v>
      </c>
      <c r="L49" s="27" t="s">
        <v>91</v>
      </c>
      <c r="M49" s="31">
        <f>M52</f>
        <v>3978.94</v>
      </c>
      <c r="N49" s="31">
        <f>SUM(O49:Q49)</f>
        <v>772</v>
      </c>
      <c r="O49" s="31">
        <f>O51</f>
        <v>772</v>
      </c>
      <c r="P49" s="31">
        <v>0</v>
      </c>
      <c r="Q49" s="31">
        <v>0</v>
      </c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47" s="21" customFormat="1" ht="37.5" customHeight="1" x14ac:dyDescent="0.25">
      <c r="A50" s="309"/>
      <c r="B50" s="309"/>
      <c r="C50" s="27"/>
      <c r="D50" s="27"/>
      <c r="E50" s="309"/>
      <c r="F50" s="325"/>
      <c r="G50" s="28" t="s">
        <v>57</v>
      </c>
      <c r="H50" s="29" t="s">
        <v>53</v>
      </c>
      <c r="I50" s="33">
        <f>I52+I55</f>
        <v>1</v>
      </c>
      <c r="J50" s="34">
        <v>44896</v>
      </c>
      <c r="K50" s="33">
        <f>K52+K55</f>
        <v>1</v>
      </c>
      <c r="L50" s="33">
        <f>L52+L55</f>
        <v>0</v>
      </c>
      <c r="M50" s="31"/>
      <c r="N50" s="31"/>
      <c r="O50" s="31">
        <f>O52+O55</f>
        <v>16330.099999999999</v>
      </c>
      <c r="P50" s="31">
        <f t="shared" ref="P50:Q52" si="4">P52</f>
        <v>0</v>
      </c>
      <c r="Q50" s="31">
        <f t="shared" si="4"/>
        <v>0</v>
      </c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47" s="21" customFormat="1" ht="33.75" customHeight="1" x14ac:dyDescent="0.25">
      <c r="A51" s="308" t="s">
        <v>97</v>
      </c>
      <c r="B51" s="322" t="s">
        <v>108</v>
      </c>
      <c r="C51" s="27" t="s">
        <v>45</v>
      </c>
      <c r="D51" s="27" t="s">
        <v>45</v>
      </c>
      <c r="E51" s="308" t="s">
        <v>45</v>
      </c>
      <c r="F51" s="324" t="s">
        <v>109</v>
      </c>
      <c r="G51" s="28" t="s">
        <v>52</v>
      </c>
      <c r="H51" s="29" t="s">
        <v>53</v>
      </c>
      <c r="I51" s="41">
        <v>1</v>
      </c>
      <c r="J51" s="34">
        <v>44835</v>
      </c>
      <c r="K51" s="44" t="str">
        <f>K53</f>
        <v>0</v>
      </c>
      <c r="L51" s="27" t="s">
        <v>91</v>
      </c>
      <c r="M51" s="12">
        <v>3978.94</v>
      </c>
      <c r="N51" s="12">
        <f>SUM(O51:Q51)</f>
        <v>772</v>
      </c>
      <c r="O51" s="31">
        <f>O53</f>
        <v>772</v>
      </c>
      <c r="P51" s="31">
        <f t="shared" si="4"/>
        <v>0</v>
      </c>
      <c r="Q51" s="31">
        <f t="shared" si="4"/>
        <v>0</v>
      </c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47" s="21" customFormat="1" ht="31.5" customHeight="1" x14ac:dyDescent="0.25">
      <c r="A52" s="309"/>
      <c r="B52" s="323"/>
      <c r="C52" s="27"/>
      <c r="D52" s="27"/>
      <c r="E52" s="309"/>
      <c r="F52" s="325"/>
      <c r="G52" s="28" t="s">
        <v>57</v>
      </c>
      <c r="H52" s="29" t="s">
        <v>53</v>
      </c>
      <c r="I52" s="33" t="str">
        <f>I54</f>
        <v>0</v>
      </c>
      <c r="J52" s="34" t="s">
        <v>45</v>
      </c>
      <c r="K52" s="33" t="str">
        <f>K54</f>
        <v>1</v>
      </c>
      <c r="L52" s="33" t="str">
        <f>L54</f>
        <v>0</v>
      </c>
      <c r="M52" s="12">
        <v>3978.94</v>
      </c>
      <c r="N52" s="12">
        <f>SUM(O52:Q52)</f>
        <v>8583.9699999999993</v>
      </c>
      <c r="O52" s="31">
        <f>O54</f>
        <v>8583.9699999999993</v>
      </c>
      <c r="P52" s="31">
        <f t="shared" si="4"/>
        <v>0</v>
      </c>
      <c r="Q52" s="31">
        <f t="shared" si="4"/>
        <v>0</v>
      </c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47" s="21" customFormat="1" ht="36.75" customHeight="1" x14ac:dyDescent="0.25">
      <c r="A53" s="326" t="s">
        <v>97</v>
      </c>
      <c r="B53" s="251" t="s">
        <v>108</v>
      </c>
      <c r="C53" s="6">
        <v>164</v>
      </c>
      <c r="D53" s="17">
        <v>27300042</v>
      </c>
      <c r="E53" s="326" t="s">
        <v>85</v>
      </c>
      <c r="F53" s="327" t="s">
        <v>125</v>
      </c>
      <c r="G53" s="35" t="s">
        <v>52</v>
      </c>
      <c r="H53" s="6" t="s">
        <v>53</v>
      </c>
      <c r="I53" s="17" t="s">
        <v>86</v>
      </c>
      <c r="J53" s="37">
        <v>44835</v>
      </c>
      <c r="K53" s="17" t="s">
        <v>91</v>
      </c>
      <c r="L53" s="17" t="s">
        <v>91</v>
      </c>
      <c r="M53" s="12">
        <v>3978.94</v>
      </c>
      <c r="N53" s="39">
        <f>O53+P53+Q53</f>
        <v>772</v>
      </c>
      <c r="O53" s="12">
        <v>772</v>
      </c>
      <c r="P53" s="39">
        <v>0</v>
      </c>
      <c r="Q53" s="12">
        <v>0</v>
      </c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47" s="21" customFormat="1" ht="26.25" customHeight="1" x14ac:dyDescent="0.25">
      <c r="A54" s="257"/>
      <c r="B54" s="252"/>
      <c r="C54" s="6"/>
      <c r="D54" s="17"/>
      <c r="E54" s="257"/>
      <c r="F54" s="282"/>
      <c r="G54" s="35" t="s">
        <v>126</v>
      </c>
      <c r="H54" s="6" t="s">
        <v>53</v>
      </c>
      <c r="I54" s="17" t="s">
        <v>91</v>
      </c>
      <c r="J54" s="37" t="s">
        <v>45</v>
      </c>
      <c r="K54" s="17" t="s">
        <v>86</v>
      </c>
      <c r="L54" s="17" t="s">
        <v>91</v>
      </c>
      <c r="M54" s="12">
        <v>3978.94</v>
      </c>
      <c r="N54" s="39">
        <f>O54+P54+Q54</f>
        <v>8583.9699999999993</v>
      </c>
      <c r="O54" s="12">
        <v>8583.9699999999993</v>
      </c>
      <c r="P54" s="39">
        <v>0</v>
      </c>
      <c r="Q54" s="12">
        <v>0</v>
      </c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47" s="21" customFormat="1" ht="46.9" customHeight="1" x14ac:dyDescent="0.25">
      <c r="A55" s="27" t="s">
        <v>97</v>
      </c>
      <c r="B55" s="29">
        <v>60115</v>
      </c>
      <c r="C55" s="27" t="s">
        <v>45</v>
      </c>
      <c r="D55" s="27" t="s">
        <v>45</v>
      </c>
      <c r="E55" s="27" t="s">
        <v>45</v>
      </c>
      <c r="F55" s="28" t="s">
        <v>90</v>
      </c>
      <c r="G55" s="28" t="s">
        <v>57</v>
      </c>
      <c r="H55" s="29" t="s">
        <v>53</v>
      </c>
      <c r="I55" s="33">
        <f>I56</f>
        <v>1</v>
      </c>
      <c r="J55" s="34">
        <v>44896</v>
      </c>
      <c r="K55" s="33" t="str">
        <f>K56</f>
        <v>0</v>
      </c>
      <c r="L55" s="33" t="str">
        <f>L56</f>
        <v>0</v>
      </c>
      <c r="M55" s="31" t="e">
        <f>M24</f>
        <v>#REF!</v>
      </c>
      <c r="N55" s="31">
        <f>SUM(O55:Q55)</f>
        <v>7746.13</v>
      </c>
      <c r="O55" s="31">
        <f>O56</f>
        <v>7746.13</v>
      </c>
      <c r="P55" s="31">
        <f>P56</f>
        <v>0</v>
      </c>
      <c r="Q55" s="31">
        <f>Q56</f>
        <v>0</v>
      </c>
      <c r="S55" s="13"/>
      <c r="T55" s="13"/>
      <c r="U55" s="13"/>
      <c r="V55" s="13"/>
      <c r="W55" s="13"/>
      <c r="X55" s="13"/>
      <c r="Y55" s="13"/>
      <c r="Z55" s="13"/>
      <c r="AA55" s="13"/>
      <c r="AB55" s="13"/>
      <c r="AU55" s="8"/>
    </row>
    <row r="56" spans="1:47" s="21" customFormat="1" ht="46.9" customHeight="1" x14ac:dyDescent="0.25">
      <c r="A56" s="17" t="s">
        <v>97</v>
      </c>
      <c r="B56" s="6">
        <v>60115</v>
      </c>
      <c r="C56" s="17" t="s">
        <v>49</v>
      </c>
      <c r="D56" s="17">
        <v>27300042</v>
      </c>
      <c r="E56" s="17" t="s">
        <v>85</v>
      </c>
      <c r="F56" s="35" t="s">
        <v>127</v>
      </c>
      <c r="G56" s="35" t="s">
        <v>57</v>
      </c>
      <c r="H56" s="6" t="s">
        <v>53</v>
      </c>
      <c r="I56" s="36">
        <v>1</v>
      </c>
      <c r="J56" s="37">
        <v>44896</v>
      </c>
      <c r="K56" s="17" t="s">
        <v>91</v>
      </c>
      <c r="L56" s="17" t="s">
        <v>91</v>
      </c>
      <c r="M56" s="12">
        <v>0</v>
      </c>
      <c r="N56" s="12">
        <f>SUM(O56:Q56)</f>
        <v>7746.13</v>
      </c>
      <c r="O56" s="39">
        <v>7746.13</v>
      </c>
      <c r="P56" s="39">
        <v>0</v>
      </c>
      <c r="Q56" s="39">
        <v>0</v>
      </c>
      <c r="S56" s="13"/>
      <c r="T56" s="13"/>
      <c r="U56" s="13"/>
      <c r="V56" s="13"/>
      <c r="W56" s="13"/>
      <c r="X56" s="13"/>
      <c r="Y56" s="13"/>
      <c r="Z56" s="13"/>
      <c r="AA56" s="13"/>
      <c r="AB56" s="13"/>
      <c r="AU56" s="8"/>
    </row>
    <row r="57" spans="1:47" s="21" customForma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69"/>
      <c r="P57" s="69"/>
      <c r="Q57" s="69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47" s="21" customForma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47" s="21" customForma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47" s="21" customFormat="1" x14ac:dyDescent="0.25">
      <c r="A60" s="8"/>
      <c r="B60" s="8"/>
      <c r="C60" s="8"/>
      <c r="D60" s="8"/>
      <c r="E60" s="8"/>
      <c r="F60" s="8"/>
      <c r="G60" s="47"/>
      <c r="H60" s="8"/>
      <c r="I60" s="48"/>
      <c r="J60" s="8"/>
      <c r="K60" s="8"/>
      <c r="L60" s="8"/>
      <c r="M60" s="8"/>
      <c r="N60" s="8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47" s="21" customFormat="1" x14ac:dyDescent="0.25">
      <c r="A61" s="8"/>
      <c r="B61" s="8"/>
      <c r="C61" s="8"/>
      <c r="D61" s="8"/>
      <c r="E61" s="8"/>
      <c r="F61" s="8"/>
      <c r="G61" s="47"/>
      <c r="H61" s="8"/>
      <c r="I61" s="48"/>
      <c r="J61" s="8"/>
      <c r="K61" s="8"/>
      <c r="L61" s="8"/>
      <c r="M61" s="8"/>
      <c r="N61" s="8"/>
      <c r="S61" s="13"/>
      <c r="T61" s="13"/>
      <c r="U61" s="13">
        <v>1000</v>
      </c>
      <c r="V61" s="13">
        <v>1000</v>
      </c>
      <c r="W61" s="13"/>
      <c r="X61" s="13"/>
      <c r="Y61" s="13"/>
      <c r="Z61" s="13">
        <f>U61-P47</f>
        <v>1000</v>
      </c>
      <c r="AA61" s="13" t="e">
        <f>V61-#REF!</f>
        <v>#REF!</v>
      </c>
      <c r="AB61" s="32" t="s">
        <v>47</v>
      </c>
      <c r="AU61" s="8"/>
    </row>
    <row r="62" spans="1:47" s="21" customForma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S62" s="13"/>
      <c r="T62" s="13"/>
      <c r="U62" s="13"/>
      <c r="V62" s="13"/>
      <c r="W62" s="13"/>
      <c r="X62" s="13"/>
      <c r="Y62" s="13"/>
      <c r="Z62" s="13"/>
      <c r="AA62" s="13"/>
      <c r="AU62" s="8"/>
    </row>
    <row r="63" spans="1:47" s="21" customForma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AU63" s="8"/>
    </row>
    <row r="64" spans="1:47" s="21" customForma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AU64" s="8"/>
    </row>
    <row r="65" spans="10:10" x14ac:dyDescent="0.25">
      <c r="J65" s="21"/>
    </row>
  </sheetData>
  <autoFilter ref="A9:AU56" xr:uid="{00000000-0009-0000-0000-000004000000}"/>
  <mergeCells count="66">
    <mergeCell ref="X5:AA5"/>
    <mergeCell ref="S5:V5"/>
    <mergeCell ref="O1:Q1"/>
    <mergeCell ref="F2:M2"/>
    <mergeCell ref="A5:A8"/>
    <mergeCell ref="A10:A11"/>
    <mergeCell ref="A24:A25"/>
    <mergeCell ref="A26:A27"/>
    <mergeCell ref="A28:A29"/>
    <mergeCell ref="A34:A35"/>
    <mergeCell ref="A49:A50"/>
    <mergeCell ref="A32:A33"/>
    <mergeCell ref="A45:A46"/>
    <mergeCell ref="A51:A52"/>
    <mergeCell ref="A53:A54"/>
    <mergeCell ref="N10:N11"/>
    <mergeCell ref="M10:M11"/>
    <mergeCell ref="J10:J11"/>
    <mergeCell ref="F10:F11"/>
    <mergeCell ref="E10:E11"/>
    <mergeCell ref="D10:D11"/>
    <mergeCell ref="C10:C11"/>
    <mergeCell ref="B10:B11"/>
    <mergeCell ref="A3:P3"/>
    <mergeCell ref="G5:L5"/>
    <mergeCell ref="M5:Q7"/>
    <mergeCell ref="I6:L6"/>
    <mergeCell ref="B5:B8"/>
    <mergeCell ref="C5:C8"/>
    <mergeCell ref="E5:E8"/>
    <mergeCell ref="F5:F8"/>
    <mergeCell ref="G6:G8"/>
    <mergeCell ref="H6:H8"/>
    <mergeCell ref="I7:J7"/>
    <mergeCell ref="K7:K8"/>
    <mergeCell ref="L7:L8"/>
    <mergeCell ref="J24:J25"/>
    <mergeCell ref="B24:B25"/>
    <mergeCell ref="C24:C25"/>
    <mergeCell ref="B26:B27"/>
    <mergeCell ref="B28:B29"/>
    <mergeCell ref="D24:D25"/>
    <mergeCell ref="E24:E25"/>
    <mergeCell ref="F24:F25"/>
    <mergeCell ref="F26:F27"/>
    <mergeCell ref="E26:E27"/>
    <mergeCell ref="E28:E29"/>
    <mergeCell ref="F28:F29"/>
    <mergeCell ref="E45:E46"/>
    <mergeCell ref="E34:E35"/>
    <mergeCell ref="F34:F35"/>
    <mergeCell ref="F32:F33"/>
    <mergeCell ref="E32:E33"/>
    <mergeCell ref="F45:F46"/>
    <mergeCell ref="E49:E50"/>
    <mergeCell ref="F49:F50"/>
    <mergeCell ref="E51:E52"/>
    <mergeCell ref="F51:F52"/>
    <mergeCell ref="E53:E54"/>
    <mergeCell ref="F53:F54"/>
    <mergeCell ref="B32:B33"/>
    <mergeCell ref="B53:B54"/>
    <mergeCell ref="B51:B52"/>
    <mergeCell ref="B49:B50"/>
    <mergeCell ref="B45:B46"/>
    <mergeCell ref="B34:B35"/>
  </mergeCells>
  <pageMargins left="0.70000004768371604" right="0.70000004768371604" top="0.75" bottom="0.75" header="0.30000001192092901" footer="0.30000001192092901"/>
  <pageSetup paperSize="9" fitToWidth="0" fitToHeight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L69"/>
  <sheetViews>
    <sheetView view="pageBreakPreview" topLeftCell="E2" zoomScale="55" zoomScaleNormal="70" zoomScaleSheetLayoutView="55" zoomScalePageLayoutView="70" workbookViewId="0">
      <selection activeCell="F77" sqref="F77"/>
    </sheetView>
  </sheetViews>
  <sheetFormatPr defaultColWidth="8.7109375" defaultRowHeight="15.75" x14ac:dyDescent="0.25"/>
  <cols>
    <col min="1" max="1" width="13.5703125" style="8" hidden="1" customWidth="1"/>
    <col min="2" max="2" width="15.7109375" style="8" hidden="1" customWidth="1"/>
    <col min="3" max="3" width="19" style="8" hidden="1" customWidth="1"/>
    <col min="4" max="4" width="9.28515625" style="8" hidden="1" customWidth="1"/>
    <col min="5" max="5" width="13.5703125" style="8" customWidth="1"/>
    <col min="6" max="6" width="75.7109375" style="8" customWidth="1"/>
    <col min="7" max="7" width="28.85546875" style="8" customWidth="1"/>
    <col min="8" max="8" width="11" style="8" customWidth="1"/>
    <col min="9" max="9" width="15.42578125" style="8" customWidth="1"/>
    <col min="10" max="10" width="19.42578125" style="8" hidden="1" customWidth="1"/>
    <col min="11" max="11" width="13.140625" style="8" hidden="1" customWidth="1"/>
    <col min="12" max="12" width="5.140625" style="8" hidden="1" customWidth="1"/>
    <col min="13" max="13" width="7.28515625" style="8" hidden="1" customWidth="1"/>
    <col min="14" max="14" width="11.7109375" style="8" hidden="1" customWidth="1"/>
    <col min="15" max="15" width="16.42578125" style="8" customWidth="1"/>
    <col min="16" max="16" width="14.42578125" style="8" customWidth="1"/>
    <col min="17" max="17" width="14.85546875" style="8" customWidth="1"/>
    <col min="18" max="18" width="80.42578125" style="109" hidden="1" customWidth="1"/>
    <col min="19" max="19" width="10.28515625" style="21" hidden="1" customWidth="1"/>
    <col min="20" max="21" width="11.5703125" style="21" hidden="1" customWidth="1"/>
    <col min="22" max="22" width="10.28515625" style="21" hidden="1" customWidth="1"/>
    <col min="23" max="24" width="8.7109375" style="21" hidden="1" bestFit="1" customWidth="1"/>
    <col min="25" max="25" width="9.140625" style="21" hidden="1" customWidth="1"/>
    <col min="26" max="27" width="10.28515625" style="21" hidden="1" customWidth="1"/>
    <col min="28" max="28" width="25.5703125" style="21" hidden="1" customWidth="1"/>
    <col min="29" max="29" width="26.85546875" style="21" customWidth="1"/>
    <col min="30" max="30" width="17.28515625" style="21" customWidth="1"/>
    <col min="31" max="31" width="16" style="21" customWidth="1"/>
    <col min="32" max="32" width="13.5703125" style="21" customWidth="1"/>
    <col min="33" max="33" width="8.7109375" style="21" bestFit="1" customWidth="1"/>
    <col min="34" max="34" width="12.28515625" style="21" bestFit="1" customWidth="1"/>
    <col min="35" max="35" width="9.140625" style="21" bestFit="1" customWidth="1"/>
    <col min="36" max="46" width="8.7109375" style="21" bestFit="1" customWidth="1"/>
    <col min="47" max="47" width="8.7109375" style="8" bestFit="1" customWidth="1"/>
    <col min="48" max="16384" width="8.7109375" style="8"/>
  </cols>
  <sheetData>
    <row r="1" spans="1:47" s="21" customFormat="1" ht="144.75" hidden="1" customHeight="1" x14ac:dyDescent="0.3">
      <c r="A1" s="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8"/>
      <c r="O1" s="297" t="s">
        <v>250</v>
      </c>
      <c r="P1" s="297"/>
      <c r="Q1" s="297"/>
      <c r="R1" s="107"/>
      <c r="AU1" s="8"/>
    </row>
    <row r="2" spans="1:47" s="21" customFormat="1" ht="18.75" customHeight="1" x14ac:dyDescent="0.3">
      <c r="A2" s="1"/>
      <c r="B2" s="22"/>
      <c r="C2" s="22"/>
      <c r="D2" s="22"/>
      <c r="E2" s="22"/>
      <c r="F2" s="247" t="s">
        <v>26</v>
      </c>
      <c r="G2" s="247"/>
      <c r="H2" s="247"/>
      <c r="I2" s="247"/>
      <c r="J2" s="247"/>
      <c r="K2" s="247"/>
      <c r="L2" s="247"/>
      <c r="M2" s="247"/>
      <c r="N2" s="23"/>
      <c r="O2" s="24"/>
      <c r="P2" s="24"/>
      <c r="Q2" s="24"/>
      <c r="R2" s="108"/>
      <c r="AU2" s="8"/>
    </row>
    <row r="3" spans="1:47" s="21" customFormat="1" ht="18.75" x14ac:dyDescent="0.25">
      <c r="A3" s="247" t="s">
        <v>79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8"/>
      <c r="R3" s="109"/>
      <c r="AU3" s="8"/>
    </row>
    <row r="4" spans="1:47" ht="10.5" customHeight="1" x14ac:dyDescent="0.25"/>
    <row r="5" spans="1:47" s="21" customFormat="1" ht="20.25" customHeight="1" x14ac:dyDescent="0.25">
      <c r="A5" s="251" t="s">
        <v>28</v>
      </c>
      <c r="B5" s="251" t="s">
        <v>29</v>
      </c>
      <c r="C5" s="251" t="s">
        <v>30</v>
      </c>
      <c r="D5" s="6" t="s">
        <v>31</v>
      </c>
      <c r="E5" s="251"/>
      <c r="F5" s="346" t="s">
        <v>32</v>
      </c>
      <c r="G5" s="280" t="s">
        <v>33</v>
      </c>
      <c r="H5" s="280"/>
      <c r="I5" s="280"/>
      <c r="J5" s="280"/>
      <c r="K5" s="280"/>
      <c r="L5" s="280"/>
      <c r="M5" s="280" t="s">
        <v>80</v>
      </c>
      <c r="N5" s="280"/>
      <c r="O5" s="280"/>
      <c r="P5" s="280"/>
      <c r="Q5" s="280"/>
      <c r="R5" s="347" t="s">
        <v>81</v>
      </c>
      <c r="S5" s="347" t="s">
        <v>35</v>
      </c>
      <c r="T5" s="343"/>
      <c r="U5" s="343"/>
      <c r="V5" s="344"/>
      <c r="X5" s="342" t="s">
        <v>36</v>
      </c>
      <c r="Y5" s="343"/>
      <c r="Z5" s="343"/>
      <c r="AA5" s="344"/>
      <c r="AU5" s="8"/>
    </row>
    <row r="6" spans="1:47" s="21" customFormat="1" ht="57" customHeight="1" x14ac:dyDescent="0.25">
      <c r="A6" s="284"/>
      <c r="B6" s="284"/>
      <c r="C6" s="284"/>
      <c r="D6" s="6"/>
      <c r="E6" s="284"/>
      <c r="F6" s="334"/>
      <c r="G6" s="280" t="s">
        <v>39</v>
      </c>
      <c r="H6" s="280" t="s">
        <v>40</v>
      </c>
      <c r="I6" s="280" t="s">
        <v>41</v>
      </c>
      <c r="J6" s="280"/>
      <c r="K6" s="280"/>
      <c r="L6" s="280"/>
      <c r="M6" s="280"/>
      <c r="N6" s="280"/>
      <c r="O6" s="280"/>
      <c r="P6" s="280"/>
      <c r="Q6" s="280"/>
      <c r="R6" s="348"/>
      <c r="S6" s="110"/>
      <c r="T6" s="25"/>
      <c r="U6" s="25"/>
      <c r="V6" s="25"/>
      <c r="X6" s="25"/>
      <c r="Y6" s="25"/>
      <c r="Z6" s="25"/>
      <c r="AA6" s="25"/>
      <c r="AU6" s="8"/>
    </row>
    <row r="7" spans="1:47" s="21" customFormat="1" ht="55.5" customHeight="1" x14ac:dyDescent="0.25">
      <c r="A7" s="284"/>
      <c r="B7" s="284"/>
      <c r="C7" s="284"/>
      <c r="D7" s="6"/>
      <c r="E7" s="284"/>
      <c r="F7" s="334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349"/>
      <c r="S7" s="110"/>
      <c r="T7" s="25"/>
      <c r="U7" s="25"/>
      <c r="V7" s="25"/>
      <c r="X7" s="25"/>
      <c r="Y7" s="25"/>
      <c r="Z7" s="25"/>
      <c r="AA7" s="25"/>
      <c r="AU7" s="8"/>
    </row>
    <row r="8" spans="1:47" s="21" customFormat="1" ht="43.5" customHeight="1" x14ac:dyDescent="0.25">
      <c r="A8" s="252"/>
      <c r="B8" s="252"/>
      <c r="C8" s="252"/>
      <c r="D8" s="6" t="s">
        <v>37</v>
      </c>
      <c r="E8" s="252"/>
      <c r="F8" s="337"/>
      <c r="G8" s="280"/>
      <c r="H8" s="280"/>
      <c r="I8" s="280"/>
      <c r="J8" s="280"/>
      <c r="K8" s="280"/>
      <c r="L8" s="280"/>
      <c r="M8" s="134">
        <v>2020</v>
      </c>
      <c r="N8" s="168" t="s">
        <v>43</v>
      </c>
      <c r="O8" s="134" t="s">
        <v>83</v>
      </c>
      <c r="P8" s="134" t="s">
        <v>84</v>
      </c>
      <c r="Q8" s="134" t="s">
        <v>256</v>
      </c>
      <c r="R8" s="103"/>
      <c r="S8" s="111">
        <v>2020</v>
      </c>
      <c r="T8" s="26">
        <v>2021</v>
      </c>
      <c r="U8" s="26">
        <v>2022</v>
      </c>
      <c r="V8" s="26">
        <v>2023</v>
      </c>
      <c r="X8" s="26">
        <v>2020</v>
      </c>
      <c r="Y8" s="26">
        <v>2021</v>
      </c>
      <c r="Z8" s="26">
        <v>2022</v>
      </c>
      <c r="AA8" s="26">
        <v>2023</v>
      </c>
      <c r="AU8" s="8"/>
    </row>
    <row r="9" spans="1:47" s="21" customFormat="1" hidden="1" x14ac:dyDescent="0.25">
      <c r="A9" s="6">
        <v>1</v>
      </c>
      <c r="B9" s="6">
        <v>2</v>
      </c>
      <c r="C9" s="6">
        <v>3</v>
      </c>
      <c r="D9" s="6">
        <v>4</v>
      </c>
      <c r="E9" s="6">
        <v>3</v>
      </c>
      <c r="F9" s="6">
        <v>4</v>
      </c>
      <c r="G9" s="99">
        <v>5</v>
      </c>
      <c r="H9" s="99">
        <v>6</v>
      </c>
      <c r="I9" s="99">
        <v>7</v>
      </c>
      <c r="J9" s="99">
        <v>8</v>
      </c>
      <c r="K9" s="99">
        <v>9</v>
      </c>
      <c r="L9" s="99">
        <v>10</v>
      </c>
      <c r="M9" s="99">
        <v>11</v>
      </c>
      <c r="N9" s="167">
        <v>12</v>
      </c>
      <c r="O9" s="99">
        <v>11</v>
      </c>
      <c r="P9" s="99">
        <v>12</v>
      </c>
      <c r="Q9" s="99">
        <v>13</v>
      </c>
      <c r="R9" s="92"/>
      <c r="AU9" s="8"/>
    </row>
    <row r="10" spans="1:47" s="21" customFormat="1" ht="22.5" customHeight="1" x14ac:dyDescent="0.25">
      <c r="A10" s="112" t="s">
        <v>45</v>
      </c>
      <c r="B10" s="112" t="s">
        <v>45</v>
      </c>
      <c r="C10" s="112"/>
      <c r="D10" s="112"/>
      <c r="E10" s="112" t="s">
        <v>45</v>
      </c>
      <c r="F10" s="113" t="s">
        <v>244</v>
      </c>
      <c r="G10" s="112" t="s">
        <v>45</v>
      </c>
      <c r="H10" s="112" t="s">
        <v>45</v>
      </c>
      <c r="I10" s="112" t="s">
        <v>45</v>
      </c>
      <c r="J10" s="112" t="s">
        <v>45</v>
      </c>
      <c r="K10" s="112" t="s">
        <v>45</v>
      </c>
      <c r="L10" s="112" t="s">
        <v>45</v>
      </c>
      <c r="M10" s="114"/>
      <c r="N10" s="166">
        <f>O10+P10+Q10</f>
        <v>1068751.74</v>
      </c>
      <c r="O10" s="115">
        <f>O11+O12+O46+O49+O50+O56</f>
        <v>596594.39</v>
      </c>
      <c r="P10" s="115">
        <f>P11+P12+P46+P49+P50+P56</f>
        <v>397629.29000000004</v>
      </c>
      <c r="Q10" s="115">
        <f>Q11+Q12+Q46+Q49+Q50+Q56</f>
        <v>74528.06</v>
      </c>
      <c r="R10" s="92"/>
      <c r="S10" s="13"/>
      <c r="T10" s="13"/>
      <c r="U10" s="13"/>
      <c r="V10" s="13"/>
      <c r="W10" s="13"/>
      <c r="X10" s="13"/>
      <c r="Y10" s="13"/>
      <c r="Z10" s="13"/>
      <c r="AA10" s="13"/>
      <c r="AU10" s="8"/>
    </row>
    <row r="11" spans="1:47" s="21" customFormat="1" ht="19.5" customHeight="1" x14ac:dyDescent="0.25">
      <c r="A11" s="308" t="s">
        <v>44</v>
      </c>
      <c r="B11" s="308" t="s">
        <v>45</v>
      </c>
      <c r="C11" s="308" t="s">
        <v>45</v>
      </c>
      <c r="D11" s="308" t="s">
        <v>45</v>
      </c>
      <c r="E11" s="308" t="s">
        <v>45</v>
      </c>
      <c r="F11" s="324" t="s">
        <v>46</v>
      </c>
      <c r="G11" s="28" t="s">
        <v>52</v>
      </c>
      <c r="H11" s="29" t="s">
        <v>53</v>
      </c>
      <c r="I11" s="30">
        <f>I13+I22</f>
        <v>9</v>
      </c>
      <c r="J11" s="308" t="s">
        <v>45</v>
      </c>
      <c r="K11" s="30">
        <f>K13+K22</f>
        <v>2</v>
      </c>
      <c r="L11" s="30">
        <f>L13+L22</f>
        <v>3</v>
      </c>
      <c r="M11" s="340" t="e">
        <f>M13+M15+M22+#REF!</f>
        <v>#REF!</v>
      </c>
      <c r="N11" s="350"/>
      <c r="O11" s="31">
        <f>O13+O22</f>
        <v>29020.489999999998</v>
      </c>
      <c r="P11" s="31">
        <f>P13+P22</f>
        <v>8023.44</v>
      </c>
      <c r="Q11" s="31">
        <f>Q13+Q22</f>
        <v>47229.13</v>
      </c>
      <c r="R11" s="92"/>
      <c r="S11" s="13"/>
      <c r="T11" s="13"/>
      <c r="U11" s="13"/>
      <c r="V11" s="13"/>
      <c r="W11" s="13"/>
      <c r="X11" s="13"/>
      <c r="Y11" s="13"/>
      <c r="Z11" s="13"/>
      <c r="AA11" s="13"/>
      <c r="AB11" s="32"/>
      <c r="AC11" s="286"/>
    </row>
    <row r="12" spans="1:47" s="21" customFormat="1" ht="21" customHeight="1" x14ac:dyDescent="0.25">
      <c r="A12" s="309"/>
      <c r="B12" s="309"/>
      <c r="C12" s="309"/>
      <c r="D12" s="309"/>
      <c r="E12" s="309"/>
      <c r="F12" s="325"/>
      <c r="G12" s="28" t="s">
        <v>57</v>
      </c>
      <c r="H12" s="29" t="s">
        <v>53</v>
      </c>
      <c r="I12" s="30">
        <f>I15+I17+I23</f>
        <v>11</v>
      </c>
      <c r="J12" s="309"/>
      <c r="K12" s="30">
        <f>K15+K17+K23</f>
        <v>14</v>
      </c>
      <c r="L12" s="30">
        <f>L15+L17+L23</f>
        <v>5</v>
      </c>
      <c r="M12" s="341"/>
      <c r="N12" s="351"/>
      <c r="O12" s="31">
        <f>O15+O17+O23</f>
        <v>450611.49</v>
      </c>
      <c r="P12" s="31">
        <f>P15+P17+P23</f>
        <v>387615.85000000003</v>
      </c>
      <c r="Q12" s="31">
        <f>Q15+Q17+Q23</f>
        <v>25308.93</v>
      </c>
      <c r="R12" s="92"/>
      <c r="S12" s="13"/>
      <c r="T12" s="13"/>
      <c r="U12" s="13"/>
      <c r="V12" s="13"/>
      <c r="W12" s="13"/>
      <c r="X12" s="13"/>
      <c r="Y12" s="13"/>
      <c r="Z12" s="13"/>
      <c r="AA12" s="13"/>
      <c r="AB12" s="32"/>
      <c r="AC12" s="286"/>
      <c r="AU12" s="8"/>
    </row>
    <row r="13" spans="1:47" s="21" customFormat="1" ht="42.75" customHeight="1" x14ac:dyDescent="0.25">
      <c r="A13" s="27" t="s">
        <v>44</v>
      </c>
      <c r="B13" s="29">
        <v>185211</v>
      </c>
      <c r="C13" s="27" t="s">
        <v>45</v>
      </c>
      <c r="D13" s="27" t="s">
        <v>45</v>
      </c>
      <c r="E13" s="27" t="s">
        <v>45</v>
      </c>
      <c r="F13" s="28" t="s">
        <v>48</v>
      </c>
      <c r="G13" s="28" t="s">
        <v>52</v>
      </c>
      <c r="H13" s="29" t="s">
        <v>53</v>
      </c>
      <c r="I13" s="33">
        <f>I14</f>
        <v>1</v>
      </c>
      <c r="J13" s="34" t="s">
        <v>45</v>
      </c>
      <c r="K13" s="33" t="str">
        <f>K14</f>
        <v>1</v>
      </c>
      <c r="L13" s="33" t="str">
        <f>L14</f>
        <v>1</v>
      </c>
      <c r="M13" s="12">
        <f>M14</f>
        <v>0</v>
      </c>
      <c r="N13" s="155">
        <f t="shared" ref="N13:N18" si="0">SUM(O13:Q13)</f>
        <v>8650</v>
      </c>
      <c r="O13" s="31">
        <f>O14</f>
        <v>2000</v>
      </c>
      <c r="P13" s="31">
        <f t="shared" ref="P13:Q13" si="1">P14</f>
        <v>3325</v>
      </c>
      <c r="Q13" s="31">
        <f t="shared" si="1"/>
        <v>3325</v>
      </c>
      <c r="R13" s="92"/>
      <c r="S13" s="13"/>
      <c r="T13" s="13"/>
      <c r="U13" s="13"/>
      <c r="V13" s="13"/>
      <c r="W13" s="13"/>
      <c r="X13" s="13"/>
      <c r="Y13" s="13"/>
      <c r="Z13" s="13"/>
      <c r="AA13" s="13"/>
      <c r="AB13" s="32"/>
      <c r="AU13" s="8"/>
    </row>
    <row r="14" spans="1:47" s="21" customFormat="1" ht="42.75" hidden="1" customHeight="1" x14ac:dyDescent="0.25">
      <c r="A14" s="17" t="s">
        <v>44</v>
      </c>
      <c r="B14" s="6">
        <v>185211</v>
      </c>
      <c r="C14" s="17" t="s">
        <v>49</v>
      </c>
      <c r="D14" s="17">
        <v>27300042</v>
      </c>
      <c r="E14" s="17" t="s">
        <v>85</v>
      </c>
      <c r="F14" s="35" t="s">
        <v>51</v>
      </c>
      <c r="G14" s="35" t="s">
        <v>52</v>
      </c>
      <c r="H14" s="6" t="s">
        <v>53</v>
      </c>
      <c r="I14" s="36">
        <v>1</v>
      </c>
      <c r="J14" s="37">
        <v>45536</v>
      </c>
      <c r="K14" s="17" t="s">
        <v>86</v>
      </c>
      <c r="L14" s="17" t="s">
        <v>86</v>
      </c>
      <c r="M14" s="12">
        <v>0</v>
      </c>
      <c r="N14" s="155">
        <f t="shared" si="0"/>
        <v>8650</v>
      </c>
      <c r="O14" s="12">
        <v>2000</v>
      </c>
      <c r="P14" s="12">
        <v>3325</v>
      </c>
      <c r="Q14" s="12">
        <v>3325</v>
      </c>
      <c r="R14" s="92"/>
      <c r="S14" s="13"/>
      <c r="T14" s="13"/>
      <c r="U14" s="13"/>
      <c r="V14" s="13"/>
      <c r="W14" s="13"/>
      <c r="X14" s="13"/>
      <c r="Y14" s="13"/>
      <c r="Z14" s="13"/>
      <c r="AA14" s="13"/>
      <c r="AU14" s="8"/>
    </row>
    <row r="15" spans="1:47" s="21" customFormat="1" ht="87.75" customHeight="1" x14ac:dyDescent="0.25">
      <c r="A15" s="27" t="s">
        <v>44</v>
      </c>
      <c r="B15" s="29">
        <v>185233</v>
      </c>
      <c r="C15" s="27" t="s">
        <v>45</v>
      </c>
      <c r="D15" s="27" t="s">
        <v>45</v>
      </c>
      <c r="E15" s="27" t="s">
        <v>45</v>
      </c>
      <c r="F15" s="28" t="s">
        <v>87</v>
      </c>
      <c r="G15" s="28" t="s">
        <v>57</v>
      </c>
      <c r="H15" s="29" t="s">
        <v>53</v>
      </c>
      <c r="I15" s="33">
        <v>6</v>
      </c>
      <c r="J15" s="34" t="s">
        <v>45</v>
      </c>
      <c r="K15" s="33" t="str">
        <f>K16</f>
        <v>6</v>
      </c>
      <c r="L15" s="33" t="str">
        <f>L16</f>
        <v>4</v>
      </c>
      <c r="M15" s="31">
        <f>M16</f>
        <v>0</v>
      </c>
      <c r="N15" s="157">
        <f t="shared" si="0"/>
        <v>30878.9</v>
      </c>
      <c r="O15" s="31">
        <f>O16</f>
        <v>10576</v>
      </c>
      <c r="P15" s="31">
        <f>P16</f>
        <v>11322.7</v>
      </c>
      <c r="Q15" s="38">
        <f>Q16</f>
        <v>8980.2000000000007</v>
      </c>
      <c r="R15" s="9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U15" s="8"/>
    </row>
    <row r="16" spans="1:47" s="21" customFormat="1" ht="27.75" hidden="1" customHeight="1" x14ac:dyDescent="0.25">
      <c r="A16" s="17" t="s">
        <v>44</v>
      </c>
      <c r="B16" s="6">
        <v>185233</v>
      </c>
      <c r="C16" s="17" t="s">
        <v>49</v>
      </c>
      <c r="D16" s="17">
        <v>27300042</v>
      </c>
      <c r="E16" s="17" t="s">
        <v>85</v>
      </c>
      <c r="F16" s="35" t="s">
        <v>56</v>
      </c>
      <c r="G16" s="35" t="s">
        <v>57</v>
      </c>
      <c r="H16" s="6" t="s">
        <v>53</v>
      </c>
      <c r="I16" s="36">
        <f>I15</f>
        <v>6</v>
      </c>
      <c r="J16" s="37">
        <v>45627</v>
      </c>
      <c r="K16" s="17" t="s">
        <v>88</v>
      </c>
      <c r="L16" s="17" t="s">
        <v>89</v>
      </c>
      <c r="M16" s="12">
        <v>0</v>
      </c>
      <c r="N16" s="155">
        <f t="shared" si="0"/>
        <v>30878.9</v>
      </c>
      <c r="O16" s="39">
        <v>10576</v>
      </c>
      <c r="P16" s="39">
        <v>11322.7</v>
      </c>
      <c r="Q16" s="39">
        <v>8980.2000000000007</v>
      </c>
      <c r="R16" s="9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U16" s="8"/>
    </row>
    <row r="17" spans="1:47" s="21" customFormat="1" ht="48" customHeight="1" x14ac:dyDescent="0.25">
      <c r="A17" s="137" t="s">
        <v>44</v>
      </c>
      <c r="B17" s="147">
        <v>185232</v>
      </c>
      <c r="C17" s="137" t="s">
        <v>45</v>
      </c>
      <c r="D17" s="137" t="s">
        <v>45</v>
      </c>
      <c r="E17" s="137" t="s">
        <v>45</v>
      </c>
      <c r="F17" s="148" t="s">
        <v>90</v>
      </c>
      <c r="G17" s="148" t="s">
        <v>57</v>
      </c>
      <c r="H17" s="147" t="s">
        <v>53</v>
      </c>
      <c r="I17" s="149">
        <f>SUM(I18:I20)</f>
        <v>2</v>
      </c>
      <c r="J17" s="139" t="s">
        <v>45</v>
      </c>
      <c r="K17" s="149">
        <f>K18+K19+K20</f>
        <v>1</v>
      </c>
      <c r="L17" s="149">
        <f>L18+L19+L20</f>
        <v>0</v>
      </c>
      <c r="M17" s="138" t="e">
        <f>#REF!</f>
        <v>#REF!</v>
      </c>
      <c r="N17" s="158">
        <f t="shared" si="0"/>
        <v>35000</v>
      </c>
      <c r="O17" s="138">
        <f>SUM(O18:O20)</f>
        <v>15000</v>
      </c>
      <c r="P17" s="138">
        <f>SUM(P18:P21)</f>
        <v>10000</v>
      </c>
      <c r="Q17" s="138">
        <f>SUM(Q18:Q21)</f>
        <v>10000</v>
      </c>
      <c r="R17" s="92"/>
      <c r="S17" s="13"/>
      <c r="T17" s="13"/>
      <c r="U17" s="13"/>
      <c r="V17" s="13"/>
      <c r="W17" s="13"/>
      <c r="X17" s="13"/>
      <c r="Y17" s="13"/>
      <c r="Z17" s="13"/>
      <c r="AA17" s="13"/>
      <c r="AB17" s="13"/>
      <c r="AU17" s="8"/>
    </row>
    <row r="18" spans="1:47" s="21" customFormat="1" ht="33" hidden="1" customHeight="1" x14ac:dyDescent="0.25">
      <c r="A18" s="125" t="s">
        <v>44</v>
      </c>
      <c r="B18" s="134">
        <v>185232</v>
      </c>
      <c r="C18" s="125" t="s">
        <v>49</v>
      </c>
      <c r="D18" s="125">
        <v>27300042</v>
      </c>
      <c r="E18" s="125" t="s">
        <v>85</v>
      </c>
      <c r="F18" s="150" t="s">
        <v>253</v>
      </c>
      <c r="G18" s="142" t="s">
        <v>57</v>
      </c>
      <c r="H18" s="134" t="s">
        <v>53</v>
      </c>
      <c r="I18" s="143">
        <v>1</v>
      </c>
      <c r="J18" s="144">
        <v>45627</v>
      </c>
      <c r="K18" s="125" t="s">
        <v>91</v>
      </c>
      <c r="L18" s="125" t="s">
        <v>91</v>
      </c>
      <c r="M18" s="121">
        <v>0</v>
      </c>
      <c r="N18" s="159">
        <f t="shared" si="0"/>
        <v>6862.83</v>
      </c>
      <c r="O18" s="151">
        <v>6862.83</v>
      </c>
      <c r="P18" s="127">
        <v>0</v>
      </c>
      <c r="Q18" s="127">
        <v>0</v>
      </c>
      <c r="R18" s="10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U18" s="8"/>
    </row>
    <row r="19" spans="1:47" s="21" customFormat="1" ht="33.75" hidden="1" customHeight="1" x14ac:dyDescent="0.25">
      <c r="A19" s="125" t="s">
        <v>44</v>
      </c>
      <c r="B19" s="134">
        <v>185232</v>
      </c>
      <c r="C19" s="125" t="s">
        <v>92</v>
      </c>
      <c r="D19" s="125">
        <v>27300043</v>
      </c>
      <c r="E19" s="125" t="s">
        <v>85</v>
      </c>
      <c r="F19" s="150" t="s">
        <v>251</v>
      </c>
      <c r="G19" s="142" t="s">
        <v>57</v>
      </c>
      <c r="H19" s="134" t="s">
        <v>53</v>
      </c>
      <c r="I19" s="143">
        <v>1</v>
      </c>
      <c r="J19" s="144">
        <v>45628</v>
      </c>
      <c r="K19" s="125" t="s">
        <v>91</v>
      </c>
      <c r="L19" s="125" t="s">
        <v>91</v>
      </c>
      <c r="M19" s="121"/>
      <c r="N19" s="159"/>
      <c r="O19" s="151">
        <v>8137.17</v>
      </c>
      <c r="P19" s="127">
        <v>0</v>
      </c>
      <c r="Q19" s="127">
        <v>0</v>
      </c>
      <c r="R19" s="10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U19" s="8"/>
    </row>
    <row r="20" spans="1:47" s="21" customFormat="1" ht="31.5" hidden="1" x14ac:dyDescent="0.25">
      <c r="A20" s="125" t="s">
        <v>44</v>
      </c>
      <c r="B20" s="134">
        <v>185232</v>
      </c>
      <c r="C20" s="125" t="s">
        <v>92</v>
      </c>
      <c r="D20" s="125">
        <v>27300043</v>
      </c>
      <c r="E20" s="125" t="s">
        <v>85</v>
      </c>
      <c r="F20" s="150" t="s">
        <v>252</v>
      </c>
      <c r="G20" s="142" t="s">
        <v>57</v>
      </c>
      <c r="H20" s="134" t="s">
        <v>53</v>
      </c>
      <c r="I20" s="143">
        <v>0</v>
      </c>
      <c r="J20" s="144">
        <v>45993</v>
      </c>
      <c r="K20" s="125" t="s">
        <v>86</v>
      </c>
      <c r="L20" s="125" t="s">
        <v>91</v>
      </c>
      <c r="M20" s="121"/>
      <c r="N20" s="159"/>
      <c r="O20" s="151">
        <v>0</v>
      </c>
      <c r="P20" s="127">
        <v>10000</v>
      </c>
      <c r="Q20" s="127">
        <v>0</v>
      </c>
      <c r="R20" s="10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U20" s="8"/>
    </row>
    <row r="21" spans="1:47" s="21" customFormat="1" ht="47.25" hidden="1" x14ac:dyDescent="0.25">
      <c r="A21" s="125" t="s">
        <v>45</v>
      </c>
      <c r="B21" s="134" t="s">
        <v>45</v>
      </c>
      <c r="C21" s="125" t="s">
        <v>92</v>
      </c>
      <c r="D21" s="125">
        <v>27300043</v>
      </c>
      <c r="E21" s="125" t="s">
        <v>85</v>
      </c>
      <c r="F21" s="150" t="s">
        <v>258</v>
      </c>
      <c r="G21" s="142" t="s">
        <v>57</v>
      </c>
      <c r="H21" s="134" t="s">
        <v>53</v>
      </c>
      <c r="I21" s="143" t="s">
        <v>45</v>
      </c>
      <c r="J21" s="144">
        <v>45993</v>
      </c>
      <c r="K21" s="125" t="s">
        <v>45</v>
      </c>
      <c r="L21" s="125" t="s">
        <v>45</v>
      </c>
      <c r="M21" s="121"/>
      <c r="N21" s="159"/>
      <c r="O21" s="151">
        <v>0</v>
      </c>
      <c r="P21" s="127">
        <v>0</v>
      </c>
      <c r="Q21" s="127">
        <v>10000</v>
      </c>
      <c r="R21" s="10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U21" s="8"/>
    </row>
    <row r="22" spans="1:47" s="21" customFormat="1" ht="30" customHeight="1" x14ac:dyDescent="0.25">
      <c r="A22" s="352" t="s">
        <v>44</v>
      </c>
      <c r="B22" s="353" t="s">
        <v>45</v>
      </c>
      <c r="C22" s="352" t="s">
        <v>45</v>
      </c>
      <c r="D22" s="352" t="s">
        <v>45</v>
      </c>
      <c r="E22" s="352" t="s">
        <v>45</v>
      </c>
      <c r="F22" s="354" t="s">
        <v>109</v>
      </c>
      <c r="G22" s="118" t="s">
        <v>52</v>
      </c>
      <c r="H22" s="117" t="s">
        <v>53</v>
      </c>
      <c r="I22" s="119">
        <f>I29+I31+I34+I36+I44+I45+I38+I40+I42+I25+I27</f>
        <v>8</v>
      </c>
      <c r="J22" s="355" t="s">
        <v>45</v>
      </c>
      <c r="K22" s="119">
        <f>K29+K31+K34+K36+K44+K45+K38+K40+K42</f>
        <v>1</v>
      </c>
      <c r="L22" s="119">
        <f>L29+L31+L34+L36+L44+L45+L38+L40+L42</f>
        <v>2</v>
      </c>
      <c r="M22" s="121" t="e">
        <f>#REF!+#REF!+#REF!</f>
        <v>#REF!</v>
      </c>
      <c r="N22" s="159">
        <f>SUM(O22:Q22)</f>
        <v>75623.06</v>
      </c>
      <c r="O22" s="122">
        <f>O29+O31+O34+O36+O44+O45+O38+O40+O42</f>
        <v>27020.489999999998</v>
      </c>
      <c r="P22" s="122">
        <f>P29+P31+P34+P36+P44+P45+P38+P40+P42</f>
        <v>4698.4399999999996</v>
      </c>
      <c r="Q22" s="122">
        <f>Q29+Q31+Q34+Q36+Q44+Q45+Q38+Q40+Q42</f>
        <v>43904.13</v>
      </c>
      <c r="R22" s="103"/>
      <c r="S22" s="13"/>
      <c r="T22" s="13"/>
      <c r="U22" s="13"/>
      <c r="V22" s="13"/>
      <c r="W22" s="13"/>
      <c r="X22" s="13"/>
      <c r="Y22" s="13"/>
      <c r="Z22" s="13"/>
      <c r="AA22" s="13"/>
      <c r="AU22" s="8"/>
    </row>
    <row r="23" spans="1:47" s="21" customFormat="1" ht="30" customHeight="1" x14ac:dyDescent="0.25">
      <c r="A23" s="352"/>
      <c r="B23" s="353"/>
      <c r="C23" s="352"/>
      <c r="D23" s="352"/>
      <c r="E23" s="352"/>
      <c r="F23" s="354"/>
      <c r="G23" s="118" t="s">
        <v>57</v>
      </c>
      <c r="H23" s="117" t="s">
        <v>53</v>
      </c>
      <c r="I23" s="123">
        <f>I30+I32+I35+I33+I37+I26+I28+I24+I39+I41+I43</f>
        <v>3</v>
      </c>
      <c r="J23" s="355"/>
      <c r="K23" s="123">
        <f>K30+K32+K35+K33+K37+K26+K28+K24+K39+K41+K43</f>
        <v>7</v>
      </c>
      <c r="L23" s="123">
        <f>L30+L32+L35+L33+L37+L26+L28+L24+L39+L41+L43</f>
        <v>1</v>
      </c>
      <c r="M23" s="121"/>
      <c r="N23" s="159"/>
      <c r="O23" s="122">
        <f>O30+O32+O35+O33+O37+O26+O28+O24+O39+O41+O43</f>
        <v>425035.49</v>
      </c>
      <c r="P23" s="122">
        <f>P30+P32+P35+P33+P37+P26+P28+P24+P39+P41+P43</f>
        <v>366293.15</v>
      </c>
      <c r="Q23" s="122">
        <f>Q30+Q32+Q35+Q33+Q37+Q26+Q28+Q24+Q39+Q41+Q43</f>
        <v>6328.73</v>
      </c>
      <c r="R23" s="103"/>
      <c r="S23" s="13"/>
      <c r="T23" s="13"/>
      <c r="U23" s="13"/>
      <c r="V23" s="13"/>
      <c r="W23" s="13"/>
      <c r="X23" s="13"/>
      <c r="Y23" s="13"/>
      <c r="Z23" s="13"/>
      <c r="AA23" s="13"/>
      <c r="AU23" s="8"/>
    </row>
    <row r="24" spans="1:47" s="21" customFormat="1" ht="36.75" hidden="1" customHeight="1" x14ac:dyDescent="0.25">
      <c r="A24" s="125" t="s">
        <v>44</v>
      </c>
      <c r="B24" s="134" t="s">
        <v>45</v>
      </c>
      <c r="C24" s="125" t="s">
        <v>49</v>
      </c>
      <c r="D24" s="125">
        <v>27300042</v>
      </c>
      <c r="E24" s="125" t="s">
        <v>85</v>
      </c>
      <c r="F24" s="142" t="s">
        <v>243</v>
      </c>
      <c r="G24" s="142" t="s">
        <v>57</v>
      </c>
      <c r="H24" s="134" t="s">
        <v>53</v>
      </c>
      <c r="I24" s="143">
        <v>1</v>
      </c>
      <c r="J24" s="144">
        <v>45629</v>
      </c>
      <c r="K24" s="134">
        <v>0</v>
      </c>
      <c r="L24" s="125">
        <v>0</v>
      </c>
      <c r="M24" s="121">
        <v>1058.17</v>
      </c>
      <c r="N24" s="159">
        <f>SUM(O24:Q24)</f>
        <v>278098.94</v>
      </c>
      <c r="O24" s="121">
        <v>278098.94</v>
      </c>
      <c r="P24" s="121">
        <v>0</v>
      </c>
      <c r="Q24" s="121">
        <v>0</v>
      </c>
      <c r="R24" s="145"/>
      <c r="S24" s="13"/>
      <c r="T24" s="13"/>
      <c r="U24" s="13"/>
      <c r="V24" s="13"/>
      <c r="W24" s="13"/>
      <c r="X24" s="13"/>
      <c r="Y24" s="13"/>
      <c r="Z24" s="13"/>
      <c r="AA24" s="13"/>
      <c r="AU24" s="8"/>
    </row>
    <row r="25" spans="1:47" s="21" customFormat="1" ht="36.75" hidden="1" customHeight="1" x14ac:dyDescent="0.25">
      <c r="A25" s="125"/>
      <c r="B25" s="280">
        <v>145262</v>
      </c>
      <c r="C25" s="125"/>
      <c r="D25" s="125"/>
      <c r="E25" s="356" t="s">
        <v>85</v>
      </c>
      <c r="F25" s="357" t="s">
        <v>116</v>
      </c>
      <c r="G25" s="142" t="s">
        <v>52</v>
      </c>
      <c r="H25" s="134" t="s">
        <v>53</v>
      </c>
      <c r="I25" s="143">
        <v>1</v>
      </c>
      <c r="J25" s="144">
        <v>45352</v>
      </c>
      <c r="K25" s="134">
        <v>0</v>
      </c>
      <c r="L25" s="125">
        <v>0</v>
      </c>
      <c r="M25" s="121"/>
      <c r="N25" s="159"/>
      <c r="O25" s="121">
        <v>0</v>
      </c>
      <c r="P25" s="121">
        <v>0</v>
      </c>
      <c r="Q25" s="121">
        <v>0</v>
      </c>
      <c r="R25" s="145"/>
      <c r="S25" s="13"/>
      <c r="T25" s="13"/>
      <c r="U25" s="13"/>
      <c r="V25" s="13"/>
      <c r="W25" s="13"/>
      <c r="X25" s="13"/>
      <c r="Y25" s="13"/>
      <c r="Z25" s="13"/>
      <c r="AA25" s="13"/>
      <c r="AU25" s="8"/>
    </row>
    <row r="26" spans="1:47" s="21" customFormat="1" ht="37.5" hidden="1" customHeight="1" x14ac:dyDescent="0.25">
      <c r="A26" s="125" t="s">
        <v>44</v>
      </c>
      <c r="B26" s="280"/>
      <c r="C26" s="125" t="s">
        <v>49</v>
      </c>
      <c r="D26" s="125">
        <v>27300042</v>
      </c>
      <c r="E26" s="356"/>
      <c r="F26" s="357"/>
      <c r="G26" s="142" t="s">
        <v>57</v>
      </c>
      <c r="H26" s="134" t="s">
        <v>53</v>
      </c>
      <c r="I26" s="143">
        <v>1</v>
      </c>
      <c r="J26" s="144">
        <v>45628</v>
      </c>
      <c r="K26" s="134">
        <v>0</v>
      </c>
      <c r="L26" s="125" t="s">
        <v>91</v>
      </c>
      <c r="M26" s="121"/>
      <c r="N26" s="159">
        <f>O26+P26+Q26</f>
        <v>145119.38</v>
      </c>
      <c r="O26" s="127">
        <v>145119.38</v>
      </c>
      <c r="P26" s="127">
        <v>0</v>
      </c>
      <c r="Q26" s="121">
        <v>0</v>
      </c>
      <c r="R26" s="146"/>
      <c r="S26" s="13"/>
      <c r="T26" s="13"/>
      <c r="U26" s="13"/>
      <c r="V26" s="13"/>
      <c r="W26" s="13"/>
      <c r="X26" s="13"/>
      <c r="Y26" s="13"/>
      <c r="Z26" s="13"/>
      <c r="AA26" s="13"/>
      <c r="AU26" s="8"/>
    </row>
    <row r="27" spans="1:47" s="21" customFormat="1" ht="31.5" hidden="1" customHeight="1" x14ac:dyDescent="0.25">
      <c r="A27" s="125"/>
      <c r="B27" s="280">
        <v>145264</v>
      </c>
      <c r="C27" s="125" t="s">
        <v>259</v>
      </c>
      <c r="D27" s="125">
        <v>27300041</v>
      </c>
      <c r="E27" s="356" t="s">
        <v>85</v>
      </c>
      <c r="F27" s="357" t="s">
        <v>118</v>
      </c>
      <c r="G27" s="142" t="s">
        <v>52</v>
      </c>
      <c r="H27" s="134" t="s">
        <v>53</v>
      </c>
      <c r="I27" s="143">
        <v>1</v>
      </c>
      <c r="J27" s="144">
        <v>45292</v>
      </c>
      <c r="K27" s="134">
        <v>0</v>
      </c>
      <c r="L27" s="125">
        <v>0</v>
      </c>
      <c r="M27" s="121"/>
      <c r="N27" s="159"/>
      <c r="O27" s="127">
        <v>0</v>
      </c>
      <c r="P27" s="127">
        <v>0</v>
      </c>
      <c r="Q27" s="121">
        <v>0</v>
      </c>
      <c r="R27" s="146"/>
      <c r="S27" s="13"/>
      <c r="T27" s="13"/>
      <c r="U27" s="13"/>
      <c r="V27" s="13"/>
      <c r="W27" s="13"/>
      <c r="X27" s="13"/>
      <c r="Y27" s="13"/>
      <c r="Z27" s="13"/>
      <c r="AA27" s="13"/>
      <c r="AU27" s="8"/>
    </row>
    <row r="28" spans="1:47" s="21" customFormat="1" ht="36" hidden="1" customHeight="1" x14ac:dyDescent="0.25">
      <c r="A28" s="125" t="s">
        <v>44</v>
      </c>
      <c r="B28" s="280"/>
      <c r="C28" s="125"/>
      <c r="D28" s="125"/>
      <c r="E28" s="356"/>
      <c r="F28" s="357"/>
      <c r="G28" s="142" t="s">
        <v>57</v>
      </c>
      <c r="H28" s="134" t="s">
        <v>53</v>
      </c>
      <c r="I28" s="143">
        <v>0</v>
      </c>
      <c r="J28" s="144">
        <v>45992</v>
      </c>
      <c r="K28" s="134">
        <v>1</v>
      </c>
      <c r="L28" s="125" t="s">
        <v>91</v>
      </c>
      <c r="M28" s="121"/>
      <c r="N28" s="159">
        <f>O28+P28+Q28</f>
        <v>31541.279999999999</v>
      </c>
      <c r="O28" s="127">
        <v>0</v>
      </c>
      <c r="P28" s="127">
        <v>31541.279999999999</v>
      </c>
      <c r="Q28" s="121">
        <v>0</v>
      </c>
      <c r="R28" s="103"/>
      <c r="S28" s="13"/>
      <c r="T28" s="13"/>
      <c r="U28" s="13"/>
      <c r="V28" s="13"/>
      <c r="W28" s="13"/>
      <c r="X28" s="13"/>
      <c r="Y28" s="13"/>
      <c r="Z28" s="13"/>
      <c r="AA28" s="13"/>
      <c r="AU28" s="8"/>
    </row>
    <row r="29" spans="1:47" s="21" customFormat="1" ht="44.25" hidden="1" customHeight="1" x14ac:dyDescent="0.25">
      <c r="A29" s="356" t="s">
        <v>44</v>
      </c>
      <c r="B29" s="280">
        <v>145252</v>
      </c>
      <c r="C29" s="125" t="s">
        <v>49</v>
      </c>
      <c r="D29" s="125">
        <v>27300042</v>
      </c>
      <c r="E29" s="356" t="s">
        <v>85</v>
      </c>
      <c r="F29" s="357" t="s">
        <v>110</v>
      </c>
      <c r="G29" s="142" t="s">
        <v>52</v>
      </c>
      <c r="H29" s="134" t="s">
        <v>53</v>
      </c>
      <c r="I29" s="143">
        <v>1</v>
      </c>
      <c r="J29" s="144">
        <v>45292</v>
      </c>
      <c r="K29" s="134">
        <v>0</v>
      </c>
      <c r="L29" s="125" t="s">
        <v>91</v>
      </c>
      <c r="M29" s="121">
        <v>0</v>
      </c>
      <c r="N29" s="159">
        <f>SUM(O29:P29)</f>
        <v>7119.26</v>
      </c>
      <c r="O29" s="152">
        <v>7119.26</v>
      </c>
      <c r="P29" s="127">
        <v>0</v>
      </c>
      <c r="Q29" s="152">
        <v>0</v>
      </c>
      <c r="R29" s="146"/>
      <c r="S29" s="13"/>
      <c r="T29" s="13"/>
      <c r="U29" s="13"/>
      <c r="V29" s="13"/>
      <c r="W29" s="13"/>
      <c r="X29" s="13"/>
      <c r="Y29" s="13"/>
      <c r="Z29" s="13"/>
      <c r="AA29" s="13"/>
      <c r="AU29" s="8"/>
    </row>
    <row r="30" spans="1:47" s="21" customFormat="1" ht="45.75" hidden="1" customHeight="1" x14ac:dyDescent="0.25">
      <c r="A30" s="356"/>
      <c r="B30" s="280"/>
      <c r="C30" s="125"/>
      <c r="D30" s="125"/>
      <c r="E30" s="356"/>
      <c r="F30" s="357"/>
      <c r="G30" s="142" t="s">
        <v>57</v>
      </c>
      <c r="H30" s="134" t="s">
        <v>53</v>
      </c>
      <c r="I30" s="143">
        <v>0</v>
      </c>
      <c r="J30" s="144">
        <v>45992</v>
      </c>
      <c r="K30" s="134">
        <v>1</v>
      </c>
      <c r="L30" s="125" t="s">
        <v>91</v>
      </c>
      <c r="M30" s="121"/>
      <c r="N30" s="159"/>
      <c r="O30" s="152">
        <v>0</v>
      </c>
      <c r="P30" s="121">
        <v>128022.77</v>
      </c>
      <c r="Q30" s="152">
        <v>0</v>
      </c>
      <c r="R30" s="103"/>
      <c r="S30" s="13"/>
      <c r="T30" s="13"/>
      <c r="U30" s="13"/>
      <c r="V30" s="13"/>
      <c r="W30" s="13"/>
      <c r="X30" s="13"/>
      <c r="Y30" s="13"/>
      <c r="Z30" s="13"/>
      <c r="AA30" s="13"/>
      <c r="AU30" s="8"/>
    </row>
    <row r="31" spans="1:47" s="21" customFormat="1" ht="52.5" hidden="1" customHeight="1" x14ac:dyDescent="0.25">
      <c r="A31" s="257" t="s">
        <v>44</v>
      </c>
      <c r="B31" s="252">
        <v>145268</v>
      </c>
      <c r="C31" s="100" t="s">
        <v>49</v>
      </c>
      <c r="D31" s="100">
        <v>27300042</v>
      </c>
      <c r="E31" s="257" t="s">
        <v>85</v>
      </c>
      <c r="F31" s="282" t="s">
        <v>261</v>
      </c>
      <c r="G31" s="102" t="s">
        <v>52</v>
      </c>
      <c r="H31" s="99" t="s">
        <v>53</v>
      </c>
      <c r="I31" s="129">
        <v>1</v>
      </c>
      <c r="J31" s="128">
        <v>45292</v>
      </c>
      <c r="K31" s="99">
        <v>0</v>
      </c>
      <c r="L31" s="100" t="s">
        <v>91</v>
      </c>
      <c r="M31" s="101">
        <v>0</v>
      </c>
      <c r="N31" s="156">
        <f>SUM(O31:P31)</f>
        <v>1274.45</v>
      </c>
      <c r="O31" s="130">
        <v>1274.45</v>
      </c>
      <c r="P31" s="101">
        <v>0</v>
      </c>
      <c r="Q31" s="130">
        <v>0</v>
      </c>
      <c r="R31" s="104"/>
      <c r="S31" s="13"/>
      <c r="T31" s="13"/>
      <c r="U31" s="13"/>
      <c r="V31" s="13"/>
      <c r="W31" s="13"/>
      <c r="X31" s="13"/>
      <c r="Y31" s="13"/>
      <c r="Z31" s="13"/>
      <c r="AA31" s="13"/>
      <c r="AU31" s="8"/>
    </row>
    <row r="32" spans="1:47" s="21" customFormat="1" ht="36.75" hidden="1" customHeight="1" x14ac:dyDescent="0.25">
      <c r="A32" s="257"/>
      <c r="B32" s="252"/>
      <c r="C32" s="17"/>
      <c r="D32" s="17"/>
      <c r="E32" s="257"/>
      <c r="F32" s="282"/>
      <c r="G32" s="35" t="s">
        <v>57</v>
      </c>
      <c r="H32" s="6" t="s">
        <v>53</v>
      </c>
      <c r="I32" s="36">
        <v>0</v>
      </c>
      <c r="J32" s="128">
        <v>45992</v>
      </c>
      <c r="K32" s="6">
        <v>1</v>
      </c>
      <c r="L32" s="17" t="s">
        <v>91</v>
      </c>
      <c r="M32" s="12"/>
      <c r="N32" s="155"/>
      <c r="O32" s="42">
        <v>0</v>
      </c>
      <c r="P32" s="12">
        <v>46090.75</v>
      </c>
      <c r="Q32" s="42">
        <v>0</v>
      </c>
      <c r="R32" s="92"/>
      <c r="S32" s="13"/>
      <c r="T32" s="13"/>
      <c r="U32" s="13"/>
      <c r="V32" s="13"/>
      <c r="W32" s="13"/>
      <c r="X32" s="13"/>
      <c r="Y32" s="13"/>
      <c r="Z32" s="13"/>
      <c r="AA32" s="13"/>
      <c r="AU32" s="8"/>
    </row>
    <row r="33" spans="1:47" s="21" customFormat="1" ht="47.25" hidden="1" x14ac:dyDescent="0.25">
      <c r="A33" s="17" t="s">
        <v>44</v>
      </c>
      <c r="B33" s="6">
        <v>145259</v>
      </c>
      <c r="C33" s="17" t="s">
        <v>49</v>
      </c>
      <c r="D33" s="17">
        <v>27300042</v>
      </c>
      <c r="E33" s="17" t="s">
        <v>85</v>
      </c>
      <c r="F33" s="35" t="s">
        <v>257</v>
      </c>
      <c r="G33" s="35" t="s">
        <v>57</v>
      </c>
      <c r="H33" s="6" t="s">
        <v>53</v>
      </c>
      <c r="I33" s="36">
        <v>1</v>
      </c>
      <c r="J33" s="37">
        <v>45349</v>
      </c>
      <c r="K33" s="6">
        <v>0</v>
      </c>
      <c r="L33" s="17" t="s">
        <v>91</v>
      </c>
      <c r="M33" s="12">
        <v>0</v>
      </c>
      <c r="N33" s="160">
        <v>1438.16</v>
      </c>
      <c r="O33" s="12">
        <v>0</v>
      </c>
      <c r="P33" s="12">
        <v>0</v>
      </c>
      <c r="Q33" s="39">
        <v>0</v>
      </c>
      <c r="R33" s="92"/>
      <c r="S33" s="13"/>
      <c r="T33" s="13"/>
      <c r="U33" s="13"/>
      <c r="V33" s="13"/>
      <c r="W33" s="13"/>
      <c r="X33" s="13"/>
      <c r="Y33" s="13"/>
      <c r="Z33" s="13"/>
      <c r="AA33" s="13"/>
      <c r="AU33" s="8"/>
    </row>
    <row r="34" spans="1:47" s="21" customFormat="1" ht="61.35" hidden="1" customHeight="1" x14ac:dyDescent="0.25">
      <c r="A34" s="326" t="s">
        <v>44</v>
      </c>
      <c r="B34" s="251">
        <v>145260</v>
      </c>
      <c r="C34" s="17" t="s">
        <v>49</v>
      </c>
      <c r="D34" s="17">
        <v>27300042</v>
      </c>
      <c r="E34" s="326" t="s">
        <v>85</v>
      </c>
      <c r="F34" s="327" t="s">
        <v>114</v>
      </c>
      <c r="G34" s="35" t="s">
        <v>52</v>
      </c>
      <c r="H34" s="6" t="s">
        <v>53</v>
      </c>
      <c r="I34" s="36">
        <v>1</v>
      </c>
      <c r="J34" s="37">
        <v>45357</v>
      </c>
      <c r="K34" s="6">
        <v>0</v>
      </c>
      <c r="L34" s="17" t="s">
        <v>91</v>
      </c>
      <c r="M34" s="12">
        <v>0</v>
      </c>
      <c r="N34" s="155">
        <f>O34+P34</f>
        <v>4953.4799999999996</v>
      </c>
      <c r="O34" s="12">
        <v>4953.4799999999996</v>
      </c>
      <c r="P34" s="131">
        <v>0</v>
      </c>
      <c r="Q34" s="12">
        <v>0</v>
      </c>
      <c r="R34" s="92"/>
      <c r="S34" s="13"/>
      <c r="T34" s="13"/>
      <c r="U34" s="13"/>
      <c r="V34" s="13"/>
      <c r="W34" s="13"/>
      <c r="X34" s="13"/>
      <c r="Y34" s="13"/>
      <c r="Z34" s="13"/>
      <c r="AA34" s="13"/>
      <c r="AU34" s="8"/>
    </row>
    <row r="35" spans="1:47" s="21" customFormat="1" ht="37.5" hidden="1" customHeight="1" x14ac:dyDescent="0.25">
      <c r="A35" s="257"/>
      <c r="B35" s="252"/>
      <c r="C35" s="17"/>
      <c r="D35" s="17"/>
      <c r="E35" s="257"/>
      <c r="F35" s="282"/>
      <c r="G35" s="35" t="s">
        <v>57</v>
      </c>
      <c r="H35" s="6" t="s">
        <v>53</v>
      </c>
      <c r="I35" s="36">
        <v>0</v>
      </c>
      <c r="J35" s="37">
        <v>45993</v>
      </c>
      <c r="K35" s="6">
        <v>1</v>
      </c>
      <c r="L35" s="17" t="s">
        <v>91</v>
      </c>
      <c r="M35" s="12">
        <v>0</v>
      </c>
      <c r="N35" s="155">
        <f>O35+P35</f>
        <v>34387.590000000004</v>
      </c>
      <c r="O35" s="12">
        <v>643.9</v>
      </c>
      <c r="P35" s="12">
        <v>33743.69</v>
      </c>
      <c r="Q35" s="12">
        <v>0</v>
      </c>
      <c r="R35" s="92"/>
      <c r="S35" s="13"/>
      <c r="T35" s="13"/>
      <c r="U35" s="13"/>
      <c r="V35" s="13"/>
      <c r="W35" s="13"/>
      <c r="X35" s="13"/>
      <c r="Y35" s="13"/>
      <c r="Z35" s="13"/>
      <c r="AA35" s="13"/>
      <c r="AU35" s="8"/>
    </row>
    <row r="36" spans="1:47" s="21" customFormat="1" ht="34.5" hidden="1" customHeight="1" x14ac:dyDescent="0.25">
      <c r="A36" s="326" t="s">
        <v>44</v>
      </c>
      <c r="B36" s="251">
        <v>145261</v>
      </c>
      <c r="C36" s="17" t="s">
        <v>49</v>
      </c>
      <c r="D36" s="17">
        <v>27300042</v>
      </c>
      <c r="E36" s="326" t="s">
        <v>85</v>
      </c>
      <c r="F36" s="327" t="s">
        <v>260</v>
      </c>
      <c r="G36" s="35" t="s">
        <v>52</v>
      </c>
      <c r="H36" s="6" t="s">
        <v>53</v>
      </c>
      <c r="I36" s="36">
        <v>1</v>
      </c>
      <c r="J36" s="37">
        <v>45628</v>
      </c>
      <c r="K36" s="6">
        <v>0</v>
      </c>
      <c r="L36" s="17" t="s">
        <v>91</v>
      </c>
      <c r="M36" s="12">
        <v>0</v>
      </c>
      <c r="N36" s="155">
        <f>O36+P36</f>
        <v>10052.98</v>
      </c>
      <c r="O36" s="132">
        <v>10052.98</v>
      </c>
      <c r="P36" s="12">
        <v>0</v>
      </c>
      <c r="Q36" s="12">
        <v>0</v>
      </c>
      <c r="R36" s="105"/>
      <c r="S36" s="13"/>
      <c r="T36" s="13"/>
      <c r="U36" s="13"/>
      <c r="V36" s="13"/>
      <c r="W36" s="13"/>
      <c r="X36" s="13"/>
      <c r="Y36" s="13"/>
      <c r="Z36" s="13"/>
      <c r="AA36" s="13"/>
      <c r="AU36" s="8"/>
    </row>
    <row r="37" spans="1:47" s="21" customFormat="1" ht="31.35" hidden="1" customHeight="1" x14ac:dyDescent="0.25">
      <c r="A37" s="257"/>
      <c r="B37" s="252"/>
      <c r="C37" s="17"/>
      <c r="D37" s="17"/>
      <c r="E37" s="257"/>
      <c r="F37" s="282"/>
      <c r="G37" s="35" t="s">
        <v>57</v>
      </c>
      <c r="H37" s="6" t="s">
        <v>53</v>
      </c>
      <c r="I37" s="36">
        <v>0</v>
      </c>
      <c r="J37" s="37">
        <v>45993</v>
      </c>
      <c r="K37" s="6">
        <v>1</v>
      </c>
      <c r="L37" s="133" t="s">
        <v>91</v>
      </c>
      <c r="M37" s="132">
        <v>0</v>
      </c>
      <c r="N37" s="161">
        <f>O37+P37</f>
        <v>68049.83</v>
      </c>
      <c r="O37" s="132">
        <v>0</v>
      </c>
      <c r="P37" s="132">
        <v>68049.83</v>
      </c>
      <c r="Q37" s="12">
        <v>0</v>
      </c>
      <c r="R37" s="92"/>
      <c r="S37" s="13"/>
      <c r="T37" s="13"/>
      <c r="U37" s="13"/>
      <c r="V37" s="13"/>
      <c r="W37" s="13"/>
      <c r="X37" s="13"/>
      <c r="Y37" s="13"/>
      <c r="Z37" s="13"/>
      <c r="AA37" s="13"/>
      <c r="AU37" s="8"/>
    </row>
    <row r="38" spans="1:47" s="21" customFormat="1" ht="34.5" hidden="1" customHeight="1" x14ac:dyDescent="0.25">
      <c r="A38" s="326" t="s">
        <v>44</v>
      </c>
      <c r="B38" s="251">
        <v>145274</v>
      </c>
      <c r="C38" s="17" t="s">
        <v>49</v>
      </c>
      <c r="D38" s="17">
        <v>27300042</v>
      </c>
      <c r="E38" s="326" t="s">
        <v>85</v>
      </c>
      <c r="F38" s="327" t="s">
        <v>245</v>
      </c>
      <c r="G38" s="35" t="s">
        <v>52</v>
      </c>
      <c r="H38" s="6" t="s">
        <v>53</v>
      </c>
      <c r="I38" s="36">
        <v>1</v>
      </c>
      <c r="J38" s="37">
        <v>45506</v>
      </c>
      <c r="K38" s="6">
        <v>0</v>
      </c>
      <c r="L38" s="17" t="s">
        <v>91</v>
      </c>
      <c r="M38" s="12">
        <v>0</v>
      </c>
      <c r="N38" s="155">
        <f t="shared" ref="N38:N43" si="2">O38+P38</f>
        <v>2410.3200000000002</v>
      </c>
      <c r="O38" s="12">
        <v>2410.3200000000002</v>
      </c>
      <c r="P38" s="12">
        <v>0</v>
      </c>
      <c r="Q38" s="12">
        <v>0</v>
      </c>
      <c r="R38" s="105"/>
      <c r="S38" s="13"/>
      <c r="T38" s="13"/>
      <c r="U38" s="13"/>
      <c r="V38" s="13"/>
      <c r="W38" s="13"/>
      <c r="X38" s="13"/>
      <c r="Y38" s="13"/>
      <c r="Z38" s="13"/>
      <c r="AA38" s="13"/>
      <c r="AU38" s="8"/>
    </row>
    <row r="39" spans="1:47" s="21" customFormat="1" ht="31.35" hidden="1" customHeight="1" x14ac:dyDescent="0.25">
      <c r="A39" s="257"/>
      <c r="B39" s="252"/>
      <c r="C39" s="17"/>
      <c r="D39" s="17"/>
      <c r="E39" s="257"/>
      <c r="F39" s="282"/>
      <c r="G39" s="35" t="s">
        <v>57</v>
      </c>
      <c r="H39" s="6" t="s">
        <v>53</v>
      </c>
      <c r="I39" s="36">
        <v>0</v>
      </c>
      <c r="J39" s="37">
        <v>45993</v>
      </c>
      <c r="K39" s="6">
        <v>1</v>
      </c>
      <c r="L39" s="133" t="s">
        <v>91</v>
      </c>
      <c r="M39" s="132">
        <v>0</v>
      </c>
      <c r="N39" s="161">
        <f t="shared" si="2"/>
        <v>40619.919999999998</v>
      </c>
      <c r="O39" s="132">
        <v>0</v>
      </c>
      <c r="P39" s="132">
        <v>40619.919999999998</v>
      </c>
      <c r="Q39" s="12">
        <v>0</v>
      </c>
      <c r="R39" s="92"/>
      <c r="S39" s="13"/>
      <c r="T39" s="13"/>
      <c r="U39" s="13"/>
      <c r="V39" s="13"/>
      <c r="W39" s="13"/>
      <c r="X39" s="13"/>
      <c r="Y39" s="13"/>
      <c r="Z39" s="13"/>
      <c r="AA39" s="13"/>
      <c r="AU39" s="8"/>
    </row>
    <row r="40" spans="1:47" s="21" customFormat="1" ht="34.5" hidden="1" customHeight="1" x14ac:dyDescent="0.25">
      <c r="A40" s="326" t="s">
        <v>44</v>
      </c>
      <c r="B40" s="251">
        <v>145273</v>
      </c>
      <c r="C40" s="17" t="s">
        <v>49</v>
      </c>
      <c r="D40" s="17">
        <v>27300042</v>
      </c>
      <c r="E40" s="326" t="s">
        <v>85</v>
      </c>
      <c r="F40" s="327" t="s">
        <v>246</v>
      </c>
      <c r="G40" s="35" t="s">
        <v>52</v>
      </c>
      <c r="H40" s="6" t="s">
        <v>53</v>
      </c>
      <c r="I40" s="36">
        <v>0</v>
      </c>
      <c r="J40" s="37">
        <v>45993</v>
      </c>
      <c r="K40" s="6">
        <v>1</v>
      </c>
      <c r="L40" s="17" t="s">
        <v>91</v>
      </c>
      <c r="M40" s="12">
        <v>0</v>
      </c>
      <c r="N40" s="155">
        <f t="shared" si="2"/>
        <v>4698.4399999999996</v>
      </c>
      <c r="O40" s="12">
        <v>0</v>
      </c>
      <c r="P40" s="12">
        <v>4698.4399999999996</v>
      </c>
      <c r="Q40" s="12">
        <v>0</v>
      </c>
      <c r="R40" s="105"/>
      <c r="S40" s="13"/>
      <c r="T40" s="13"/>
      <c r="U40" s="13"/>
      <c r="V40" s="13"/>
      <c r="W40" s="13"/>
      <c r="X40" s="13"/>
      <c r="Y40" s="13"/>
      <c r="Z40" s="13"/>
      <c r="AA40" s="13"/>
      <c r="AU40" s="8"/>
    </row>
    <row r="41" spans="1:47" s="21" customFormat="1" ht="31.35" hidden="1" customHeight="1" x14ac:dyDescent="0.25">
      <c r="A41" s="257"/>
      <c r="B41" s="252"/>
      <c r="C41" s="17"/>
      <c r="D41" s="17"/>
      <c r="E41" s="257"/>
      <c r="F41" s="282"/>
      <c r="G41" s="35" t="s">
        <v>57</v>
      </c>
      <c r="H41" s="6" t="s">
        <v>53</v>
      </c>
      <c r="I41" s="36">
        <v>0</v>
      </c>
      <c r="J41" s="37">
        <v>46359</v>
      </c>
      <c r="K41" s="6">
        <v>0</v>
      </c>
      <c r="L41" s="133" t="s">
        <v>86</v>
      </c>
      <c r="M41" s="132">
        <v>0</v>
      </c>
      <c r="N41" s="161">
        <f t="shared" si="2"/>
        <v>1173.27</v>
      </c>
      <c r="O41" s="132">
        <v>1173.27</v>
      </c>
      <c r="P41" s="132">
        <v>0</v>
      </c>
      <c r="Q41" s="12">
        <v>6328.73</v>
      </c>
      <c r="R41" s="92"/>
      <c r="S41" s="13"/>
      <c r="T41" s="13"/>
      <c r="U41" s="13"/>
      <c r="V41" s="13"/>
      <c r="W41" s="13"/>
      <c r="X41" s="13"/>
      <c r="Y41" s="13"/>
      <c r="Z41" s="13"/>
      <c r="AA41" s="13"/>
      <c r="AU41" s="8"/>
    </row>
    <row r="42" spans="1:47" s="21" customFormat="1" ht="34.5" hidden="1" customHeight="1" x14ac:dyDescent="0.25">
      <c r="A42" s="326" t="s">
        <v>44</v>
      </c>
      <c r="B42" s="251">
        <v>145270</v>
      </c>
      <c r="C42" s="17" t="s">
        <v>49</v>
      </c>
      <c r="D42" s="17">
        <v>27300042</v>
      </c>
      <c r="E42" s="326" t="s">
        <v>85</v>
      </c>
      <c r="F42" s="327" t="s">
        <v>247</v>
      </c>
      <c r="G42" s="35" t="s">
        <v>52</v>
      </c>
      <c r="H42" s="6" t="s">
        <v>53</v>
      </c>
      <c r="I42" s="36">
        <v>1</v>
      </c>
      <c r="J42" s="37">
        <v>45628</v>
      </c>
      <c r="K42" s="6">
        <v>0</v>
      </c>
      <c r="L42" s="17" t="s">
        <v>91</v>
      </c>
      <c r="M42" s="12">
        <v>0</v>
      </c>
      <c r="N42" s="155">
        <f t="shared" si="2"/>
        <v>1210</v>
      </c>
      <c r="O42" s="12">
        <v>1210</v>
      </c>
      <c r="P42" s="12">
        <v>0</v>
      </c>
      <c r="Q42" s="12">
        <v>0</v>
      </c>
      <c r="R42" s="105"/>
      <c r="S42" s="13"/>
      <c r="T42" s="13"/>
      <c r="U42" s="13"/>
      <c r="V42" s="13"/>
      <c r="W42" s="13"/>
      <c r="X42" s="13"/>
      <c r="Y42" s="13"/>
      <c r="Z42" s="13"/>
      <c r="AA42" s="13"/>
      <c r="AU42" s="8"/>
    </row>
    <row r="43" spans="1:47" s="21" customFormat="1" ht="31.35" hidden="1" customHeight="1" x14ac:dyDescent="0.25">
      <c r="A43" s="257"/>
      <c r="B43" s="252"/>
      <c r="C43" s="17"/>
      <c r="D43" s="17"/>
      <c r="E43" s="257"/>
      <c r="F43" s="282"/>
      <c r="G43" s="35" t="s">
        <v>57</v>
      </c>
      <c r="H43" s="6" t="s">
        <v>53</v>
      </c>
      <c r="I43" s="36">
        <v>0</v>
      </c>
      <c r="J43" s="37">
        <v>45994</v>
      </c>
      <c r="K43" s="6">
        <v>1</v>
      </c>
      <c r="L43" s="133" t="s">
        <v>91</v>
      </c>
      <c r="M43" s="132">
        <v>0</v>
      </c>
      <c r="N43" s="161">
        <f t="shared" si="2"/>
        <v>18224.91</v>
      </c>
      <c r="O43" s="132">
        <v>0</v>
      </c>
      <c r="P43" s="132">
        <v>18224.91</v>
      </c>
      <c r="Q43" s="12">
        <v>0</v>
      </c>
      <c r="R43" s="92"/>
      <c r="S43" s="13"/>
      <c r="T43" s="13"/>
      <c r="U43" s="13"/>
      <c r="V43" s="13"/>
      <c r="W43" s="13"/>
      <c r="X43" s="13"/>
      <c r="Y43" s="13"/>
      <c r="Z43" s="13"/>
      <c r="AA43" s="13"/>
      <c r="AU43" s="8"/>
    </row>
    <row r="44" spans="1:47" s="21" customFormat="1" ht="46.9" hidden="1" customHeight="1" x14ac:dyDescent="0.25">
      <c r="A44" s="17" t="s">
        <v>44</v>
      </c>
      <c r="B44" s="6">
        <v>145271</v>
      </c>
      <c r="C44" s="17" t="s">
        <v>49</v>
      </c>
      <c r="D44" s="17">
        <v>27300042</v>
      </c>
      <c r="E44" s="17" t="s">
        <v>85</v>
      </c>
      <c r="F44" s="35" t="s">
        <v>254</v>
      </c>
      <c r="G44" s="35" t="s">
        <v>52</v>
      </c>
      <c r="H44" s="6" t="s">
        <v>53</v>
      </c>
      <c r="I44" s="36">
        <v>0</v>
      </c>
      <c r="J44" s="37">
        <v>46357</v>
      </c>
      <c r="K44" s="124">
        <v>0</v>
      </c>
      <c r="L44" s="125" t="s">
        <v>86</v>
      </c>
      <c r="M44" s="121"/>
      <c r="N44" s="159">
        <f>O44+P44+Q44</f>
        <v>16556.169999999998</v>
      </c>
      <c r="O44" s="127">
        <v>0</v>
      </c>
      <c r="P44" s="127">
        <v>0</v>
      </c>
      <c r="Q44" s="126">
        <v>16556.169999999998</v>
      </c>
      <c r="R44" s="92"/>
      <c r="S44" s="13"/>
      <c r="T44" s="13"/>
      <c r="U44" s="13"/>
      <c r="V44" s="13"/>
      <c r="W44" s="13"/>
      <c r="X44" s="13"/>
      <c r="Y44" s="13"/>
      <c r="Z44" s="13"/>
      <c r="AA44" s="13"/>
      <c r="AU44" s="8"/>
    </row>
    <row r="45" spans="1:47" s="21" customFormat="1" ht="46.9" hidden="1" customHeight="1" x14ac:dyDescent="0.25">
      <c r="A45" s="17" t="s">
        <v>44</v>
      </c>
      <c r="B45" s="6">
        <v>145272</v>
      </c>
      <c r="C45" s="17" t="s">
        <v>49</v>
      </c>
      <c r="D45" s="17">
        <v>27300042</v>
      </c>
      <c r="E45" s="17" t="s">
        <v>85</v>
      </c>
      <c r="F45" s="35" t="s">
        <v>255</v>
      </c>
      <c r="G45" s="35" t="s">
        <v>52</v>
      </c>
      <c r="H45" s="6" t="s">
        <v>53</v>
      </c>
      <c r="I45" s="36">
        <v>0</v>
      </c>
      <c r="J45" s="37">
        <v>46358</v>
      </c>
      <c r="K45" s="124">
        <v>0</v>
      </c>
      <c r="L45" s="125" t="s">
        <v>86</v>
      </c>
      <c r="M45" s="121"/>
      <c r="N45" s="159">
        <f>O45+P45+Q45</f>
        <v>27347.96</v>
      </c>
      <c r="O45" s="121">
        <v>0</v>
      </c>
      <c r="P45" s="127">
        <v>0</v>
      </c>
      <c r="Q45" s="126">
        <v>27347.96</v>
      </c>
      <c r="R45" s="92"/>
      <c r="S45" s="13"/>
      <c r="T45" s="13"/>
      <c r="U45" s="13"/>
      <c r="V45" s="13"/>
      <c r="W45" s="13"/>
      <c r="X45" s="13"/>
      <c r="Y45" s="13"/>
      <c r="Z45" s="13"/>
      <c r="AA45" s="13"/>
      <c r="AU45" s="8"/>
    </row>
    <row r="46" spans="1:47" s="21" customFormat="1" ht="69" customHeight="1" x14ac:dyDescent="0.25">
      <c r="A46" s="27" t="s">
        <v>75</v>
      </c>
      <c r="B46" s="27" t="s">
        <v>45</v>
      </c>
      <c r="C46" s="27" t="s">
        <v>45</v>
      </c>
      <c r="D46" s="27" t="s">
        <v>45</v>
      </c>
      <c r="E46" s="27" t="s">
        <v>45</v>
      </c>
      <c r="F46" s="28" t="s">
        <v>76</v>
      </c>
      <c r="G46" s="43" t="s">
        <v>94</v>
      </c>
      <c r="H46" s="29" t="s">
        <v>95</v>
      </c>
      <c r="I46" s="6">
        <v>34.65</v>
      </c>
      <c r="J46" s="34" t="s">
        <v>45</v>
      </c>
      <c r="K46" s="124">
        <v>34.65</v>
      </c>
      <c r="L46" s="134">
        <v>34.65</v>
      </c>
      <c r="M46" s="122">
        <f>M47</f>
        <v>0</v>
      </c>
      <c r="N46" s="162">
        <f t="shared" ref="N46:N49" si="3">SUM(O46:Q46)</f>
        <v>5970</v>
      </c>
      <c r="O46" s="122">
        <f t="shared" ref="O46:Q47" si="4">O47</f>
        <v>1990</v>
      </c>
      <c r="P46" s="122">
        <f t="shared" si="4"/>
        <v>1990</v>
      </c>
      <c r="Q46" s="135">
        <f t="shared" si="4"/>
        <v>1990</v>
      </c>
      <c r="R46" s="92"/>
      <c r="S46" s="13"/>
      <c r="T46" s="13"/>
      <c r="U46" s="13"/>
      <c r="V46" s="13"/>
      <c r="W46" s="13"/>
      <c r="X46" s="13"/>
      <c r="Y46" s="13"/>
      <c r="Z46" s="13"/>
      <c r="AA46" s="13"/>
      <c r="AU46" s="8"/>
    </row>
    <row r="47" spans="1:47" s="21" customFormat="1" ht="61.5" hidden="1" customHeight="1" x14ac:dyDescent="0.25">
      <c r="A47" s="27" t="s">
        <v>75</v>
      </c>
      <c r="B47" s="29">
        <v>285212</v>
      </c>
      <c r="C47" s="27" t="s">
        <v>45</v>
      </c>
      <c r="D47" s="27" t="s">
        <v>45</v>
      </c>
      <c r="E47" s="27" t="s">
        <v>45</v>
      </c>
      <c r="F47" s="28" t="s">
        <v>77</v>
      </c>
      <c r="G47" s="43" t="s">
        <v>94</v>
      </c>
      <c r="H47" s="29" t="s">
        <v>95</v>
      </c>
      <c r="I47" s="6">
        <v>34.65</v>
      </c>
      <c r="J47" s="34" t="s">
        <v>45</v>
      </c>
      <c r="K47" s="6">
        <v>34.65</v>
      </c>
      <c r="L47" s="99">
        <v>34.65</v>
      </c>
      <c r="M47" s="101">
        <f>M48</f>
        <v>0</v>
      </c>
      <c r="N47" s="156">
        <f t="shared" si="3"/>
        <v>5970</v>
      </c>
      <c r="O47" s="136">
        <f t="shared" si="4"/>
        <v>1990</v>
      </c>
      <c r="P47" s="136">
        <f t="shared" si="4"/>
        <v>1990</v>
      </c>
      <c r="Q47" s="31">
        <f t="shared" si="4"/>
        <v>1990</v>
      </c>
      <c r="R47" s="92"/>
      <c r="S47" s="13"/>
      <c r="T47" s="13"/>
      <c r="U47" s="13"/>
      <c r="V47" s="13"/>
      <c r="W47" s="13"/>
      <c r="X47" s="13"/>
      <c r="Y47" s="13"/>
      <c r="Z47" s="13"/>
      <c r="AA47" s="13"/>
      <c r="AU47" s="8"/>
    </row>
    <row r="48" spans="1:47" s="21" customFormat="1" ht="87.75" hidden="1" customHeight="1" x14ac:dyDescent="0.25">
      <c r="A48" s="17" t="s">
        <v>75</v>
      </c>
      <c r="B48" s="6">
        <v>285212</v>
      </c>
      <c r="C48" s="6">
        <v>164</v>
      </c>
      <c r="D48" s="17">
        <v>27300042</v>
      </c>
      <c r="E48" s="17" t="s">
        <v>85</v>
      </c>
      <c r="F48" s="35" t="s">
        <v>78</v>
      </c>
      <c r="G48" s="46" t="s">
        <v>94</v>
      </c>
      <c r="H48" s="6" t="s">
        <v>95</v>
      </c>
      <c r="I48" s="6">
        <v>34.65</v>
      </c>
      <c r="J48" s="37">
        <v>45657</v>
      </c>
      <c r="K48" s="6">
        <v>34.65</v>
      </c>
      <c r="L48" s="6">
        <v>34.65</v>
      </c>
      <c r="M48" s="12">
        <v>0</v>
      </c>
      <c r="N48" s="155">
        <f t="shared" si="3"/>
        <v>5970</v>
      </c>
      <c r="O48" s="12">
        <v>1990</v>
      </c>
      <c r="P48" s="12">
        <v>1990</v>
      </c>
      <c r="Q48" s="39">
        <v>1990</v>
      </c>
      <c r="R48" s="92"/>
      <c r="S48" s="13"/>
      <c r="T48" s="13"/>
      <c r="U48" s="13"/>
      <c r="V48" s="13"/>
      <c r="W48" s="13"/>
      <c r="X48" s="13"/>
      <c r="Y48" s="13"/>
      <c r="Z48" s="13"/>
      <c r="AA48" s="13"/>
      <c r="AU48" s="8"/>
    </row>
    <row r="49" spans="1:64" s="21" customFormat="1" ht="33" customHeight="1" x14ac:dyDescent="0.25">
      <c r="A49" s="308" t="s">
        <v>96</v>
      </c>
      <c r="B49" s="308" t="s">
        <v>45</v>
      </c>
      <c r="C49" s="27" t="s">
        <v>45</v>
      </c>
      <c r="D49" s="27" t="s">
        <v>45</v>
      </c>
      <c r="E49" s="308" t="s">
        <v>45</v>
      </c>
      <c r="F49" s="324" t="s">
        <v>122</v>
      </c>
      <c r="G49" s="28" t="s">
        <v>52</v>
      </c>
      <c r="H49" s="29" t="s">
        <v>53</v>
      </c>
      <c r="I49" s="41">
        <f>I53+I51</f>
        <v>2</v>
      </c>
      <c r="J49" s="34" t="s">
        <v>45</v>
      </c>
      <c r="K49" s="41">
        <f>K53+K51</f>
        <v>0</v>
      </c>
      <c r="L49" s="27">
        <f>L53+L51</f>
        <v>0</v>
      </c>
      <c r="M49" s="31" t="e">
        <f>#REF!</f>
        <v>#REF!</v>
      </c>
      <c r="N49" s="157">
        <f t="shared" si="3"/>
        <v>9629.34</v>
      </c>
      <c r="O49" s="31">
        <f>O51+O53</f>
        <v>9629.34</v>
      </c>
      <c r="P49" s="31">
        <f>P51+P53</f>
        <v>0</v>
      </c>
      <c r="Q49" s="31">
        <f>Q51+Q53</f>
        <v>0</v>
      </c>
      <c r="R49" s="92"/>
      <c r="S49" s="13"/>
      <c r="T49" s="13"/>
      <c r="U49" s="13"/>
      <c r="V49" s="13"/>
      <c r="W49" s="13"/>
      <c r="X49" s="13"/>
      <c r="Y49" s="13"/>
      <c r="Z49" s="13"/>
      <c r="AA49" s="13"/>
      <c r="AU49" s="8"/>
    </row>
    <row r="50" spans="1:64" s="21" customFormat="1" ht="27.75" customHeight="1" x14ac:dyDescent="0.25">
      <c r="A50" s="309"/>
      <c r="B50" s="309"/>
      <c r="C50" s="27"/>
      <c r="D50" s="27"/>
      <c r="E50" s="309"/>
      <c r="F50" s="325"/>
      <c r="G50" s="28" t="s">
        <v>57</v>
      </c>
      <c r="H50" s="29" t="s">
        <v>53</v>
      </c>
      <c r="I50" s="41">
        <f>I54</f>
        <v>1</v>
      </c>
      <c r="J50" s="27" t="s">
        <v>45</v>
      </c>
      <c r="K50" s="41">
        <v>0</v>
      </c>
      <c r="L50" s="41">
        <v>0</v>
      </c>
      <c r="M50" s="31"/>
      <c r="N50" s="157"/>
      <c r="O50" s="31">
        <f>O54</f>
        <v>105343.07</v>
      </c>
      <c r="P50" s="31">
        <v>0</v>
      </c>
      <c r="Q50" s="31">
        <v>0</v>
      </c>
      <c r="R50" s="92"/>
      <c r="S50" s="13"/>
      <c r="T50" s="13"/>
      <c r="U50" s="13"/>
      <c r="V50" s="13"/>
      <c r="W50" s="13"/>
      <c r="X50" s="13"/>
      <c r="Y50" s="13"/>
      <c r="Z50" s="13"/>
      <c r="AA50" s="13"/>
      <c r="AU50" s="8"/>
    </row>
    <row r="51" spans="1:64" s="21" customFormat="1" ht="30" hidden="1" customHeight="1" x14ac:dyDescent="0.25">
      <c r="A51" s="27" t="s">
        <v>96</v>
      </c>
      <c r="B51" s="29">
        <f>B52</f>
        <v>385213</v>
      </c>
      <c r="C51" s="27" t="s">
        <v>45</v>
      </c>
      <c r="D51" s="27" t="s">
        <v>45</v>
      </c>
      <c r="E51" s="27" t="s">
        <v>45</v>
      </c>
      <c r="F51" s="28" t="s">
        <v>48</v>
      </c>
      <c r="G51" s="28" t="s">
        <v>52</v>
      </c>
      <c r="H51" s="29" t="s">
        <v>53</v>
      </c>
      <c r="I51" s="41">
        <f>I52</f>
        <v>1</v>
      </c>
      <c r="J51" s="34" t="s">
        <v>45</v>
      </c>
      <c r="K51" s="27" t="str">
        <f>K52</f>
        <v>0</v>
      </c>
      <c r="L51" s="27">
        <v>0</v>
      </c>
      <c r="M51" s="12">
        <f>M52</f>
        <v>0</v>
      </c>
      <c r="N51" s="155">
        <f>SUM(O51:Q51)</f>
        <v>8900</v>
      </c>
      <c r="O51" s="38">
        <f>O52</f>
        <v>8900</v>
      </c>
      <c r="P51" s="38">
        <v>0</v>
      </c>
      <c r="Q51" s="38">
        <f>Q52</f>
        <v>0</v>
      </c>
      <c r="R51" s="92"/>
      <c r="S51" s="13"/>
      <c r="T51" s="13"/>
      <c r="U51" s="13"/>
      <c r="V51" s="13"/>
      <c r="W51" s="13"/>
      <c r="X51" s="13"/>
      <c r="Y51" s="13"/>
      <c r="Z51" s="13"/>
      <c r="AA51" s="13"/>
      <c r="AU51" s="8"/>
    </row>
    <row r="52" spans="1:64" s="21" customFormat="1" ht="31.15" hidden="1" customHeight="1" x14ac:dyDescent="0.25">
      <c r="A52" s="17" t="s">
        <v>96</v>
      </c>
      <c r="B52" s="6">
        <v>385213</v>
      </c>
      <c r="C52" s="17" t="s">
        <v>49</v>
      </c>
      <c r="D52" s="17">
        <v>27300042</v>
      </c>
      <c r="E52" s="17" t="s">
        <v>85</v>
      </c>
      <c r="F52" s="35" t="s">
        <v>123</v>
      </c>
      <c r="G52" s="35" t="s">
        <v>52</v>
      </c>
      <c r="H52" s="6" t="s">
        <v>53</v>
      </c>
      <c r="I52" s="36">
        <v>1</v>
      </c>
      <c r="J52" s="34">
        <v>45627</v>
      </c>
      <c r="K52" s="17" t="s">
        <v>91</v>
      </c>
      <c r="L52" s="17">
        <v>0</v>
      </c>
      <c r="M52" s="12">
        <v>0</v>
      </c>
      <c r="N52" s="155">
        <f>SUM(O52:Q52)</f>
        <v>8900</v>
      </c>
      <c r="O52" s="39">
        <v>8900</v>
      </c>
      <c r="P52" s="39">
        <v>0</v>
      </c>
      <c r="Q52" s="12">
        <v>0</v>
      </c>
      <c r="R52" s="92"/>
      <c r="S52" s="13"/>
      <c r="T52" s="13"/>
      <c r="U52" s="13"/>
      <c r="V52" s="13"/>
      <c r="W52" s="13"/>
      <c r="X52" s="13"/>
      <c r="Y52" s="13"/>
      <c r="Z52" s="13"/>
      <c r="AA52" s="13"/>
      <c r="AU52" s="8"/>
    </row>
    <row r="53" spans="1:64" s="21" customFormat="1" ht="52.5" hidden="1" customHeight="1" x14ac:dyDescent="0.25">
      <c r="A53" s="27" t="s">
        <v>96</v>
      </c>
      <c r="B53" s="29" t="s">
        <v>45</v>
      </c>
      <c r="C53" s="27"/>
      <c r="D53" s="27"/>
      <c r="E53" s="27" t="s">
        <v>45</v>
      </c>
      <c r="F53" s="358" t="s">
        <v>249</v>
      </c>
      <c r="G53" s="35" t="s">
        <v>52</v>
      </c>
      <c r="H53" s="6" t="s">
        <v>53</v>
      </c>
      <c r="I53" s="41">
        <v>1</v>
      </c>
      <c r="J53" s="34">
        <v>45627</v>
      </c>
      <c r="K53" s="27" t="s">
        <v>91</v>
      </c>
      <c r="L53" s="27" t="s">
        <v>91</v>
      </c>
      <c r="M53" s="12"/>
      <c r="N53" s="155"/>
      <c r="O53" s="38">
        <v>729.34</v>
      </c>
      <c r="P53" s="38">
        <v>0</v>
      </c>
      <c r="Q53" s="38">
        <v>0</v>
      </c>
      <c r="R53" s="106"/>
      <c r="S53" s="13"/>
      <c r="T53" s="13"/>
      <c r="U53" s="13"/>
      <c r="V53" s="13"/>
      <c r="W53" s="13"/>
      <c r="X53" s="13"/>
      <c r="Y53" s="13"/>
      <c r="Z53" s="13"/>
      <c r="AA53" s="13"/>
      <c r="AU53" s="8"/>
    </row>
    <row r="54" spans="1:64" s="21" customFormat="1" ht="52.5" hidden="1" customHeight="1" x14ac:dyDescent="0.25">
      <c r="A54" s="27" t="s">
        <v>96</v>
      </c>
      <c r="B54" s="29" t="s">
        <v>45</v>
      </c>
      <c r="C54" s="27"/>
      <c r="D54" s="27"/>
      <c r="E54" s="27" t="s">
        <v>45</v>
      </c>
      <c r="F54" s="282"/>
      <c r="G54" s="35" t="s">
        <v>57</v>
      </c>
      <c r="H54" s="6" t="s">
        <v>53</v>
      </c>
      <c r="I54" s="41">
        <v>1</v>
      </c>
      <c r="J54" s="34">
        <v>45628</v>
      </c>
      <c r="K54" s="27" t="s">
        <v>91</v>
      </c>
      <c r="L54" s="27" t="s">
        <v>91</v>
      </c>
      <c r="M54" s="12"/>
      <c r="N54" s="155"/>
      <c r="O54" s="38">
        <v>105343.07</v>
      </c>
      <c r="P54" s="38">
        <v>0</v>
      </c>
      <c r="Q54" s="38">
        <v>0</v>
      </c>
      <c r="R54" s="106"/>
      <c r="S54" s="13"/>
      <c r="T54" s="13"/>
      <c r="U54" s="13"/>
      <c r="V54" s="13"/>
      <c r="W54" s="13"/>
      <c r="X54" s="13"/>
      <c r="Y54" s="13"/>
      <c r="Z54" s="13"/>
      <c r="AA54" s="13"/>
      <c r="AU54" s="8"/>
    </row>
    <row r="55" spans="1:64" s="21" customFormat="1" ht="37.5" customHeight="1" x14ac:dyDescent="0.25">
      <c r="A55" s="359" t="s">
        <v>97</v>
      </c>
      <c r="B55" s="359" t="s">
        <v>45</v>
      </c>
      <c r="C55" s="27"/>
      <c r="D55" s="27"/>
      <c r="E55" s="359" t="s">
        <v>45</v>
      </c>
      <c r="F55" s="314" t="s">
        <v>124</v>
      </c>
      <c r="G55" s="28" t="s">
        <v>52</v>
      </c>
      <c r="H55" s="29" t="s">
        <v>53</v>
      </c>
      <c r="I55" s="41">
        <f>I57</f>
        <v>1</v>
      </c>
      <c r="J55" s="34" t="s">
        <v>45</v>
      </c>
      <c r="K55" s="29">
        <v>0</v>
      </c>
      <c r="L55" s="33">
        <f>L56</f>
        <v>0</v>
      </c>
      <c r="M55" s="12">
        <v>3978.94</v>
      </c>
      <c r="N55" s="155">
        <f>SUM(O55:Q55)</f>
        <v>0</v>
      </c>
      <c r="O55" s="31">
        <v>0</v>
      </c>
      <c r="P55" s="31">
        <f>P56</f>
        <v>0</v>
      </c>
      <c r="Q55" s="31">
        <f>Q56</f>
        <v>0</v>
      </c>
      <c r="R55" s="92"/>
      <c r="S55" s="13"/>
      <c r="T55" s="13"/>
      <c r="U55" s="13"/>
      <c r="V55" s="13"/>
      <c r="W55" s="13"/>
      <c r="X55" s="13"/>
      <c r="Y55" s="13"/>
      <c r="Z55" s="13"/>
      <c r="AA55" s="13"/>
      <c r="AU55" s="8"/>
    </row>
    <row r="56" spans="1:64" s="21" customFormat="1" ht="37.5" customHeight="1" x14ac:dyDescent="0.25">
      <c r="A56" s="309"/>
      <c r="B56" s="309"/>
      <c r="C56" s="27"/>
      <c r="D56" s="27"/>
      <c r="E56" s="309"/>
      <c r="F56" s="360"/>
      <c r="G56" s="28" t="s">
        <v>57</v>
      </c>
      <c r="H56" s="29" t="s">
        <v>53</v>
      </c>
      <c r="I56" s="33" t="str">
        <f>I58</f>
        <v>1</v>
      </c>
      <c r="J56" s="34" t="s">
        <v>45</v>
      </c>
      <c r="K56" s="27">
        <f>K58</f>
        <v>1</v>
      </c>
      <c r="L56" s="33">
        <f>L58</f>
        <v>0</v>
      </c>
      <c r="M56" s="31"/>
      <c r="N56" s="157"/>
      <c r="O56" s="31">
        <f>O58+O57</f>
        <v>0</v>
      </c>
      <c r="P56" s="31">
        <f>P58</f>
        <v>0</v>
      </c>
      <c r="Q56" s="31">
        <f>Q58</f>
        <v>0</v>
      </c>
      <c r="R56" s="92"/>
      <c r="S56" s="13"/>
      <c r="T56" s="13"/>
      <c r="U56" s="13"/>
      <c r="V56" s="13"/>
      <c r="W56" s="13"/>
      <c r="X56" s="13"/>
      <c r="Y56" s="13"/>
      <c r="Z56" s="13"/>
      <c r="AA56" s="13"/>
      <c r="AU56" s="8"/>
    </row>
    <row r="57" spans="1:64" s="21" customFormat="1" ht="31.5" hidden="1" customHeight="1" x14ac:dyDescent="0.25">
      <c r="A57" s="308" t="s">
        <v>97</v>
      </c>
      <c r="B57" s="308" t="s">
        <v>45</v>
      </c>
      <c r="C57" s="27"/>
      <c r="D57" s="27"/>
      <c r="E57" s="308" t="s">
        <v>45</v>
      </c>
      <c r="F57" s="314" t="s">
        <v>109</v>
      </c>
      <c r="G57" s="28" t="s">
        <v>52</v>
      </c>
      <c r="H57" s="29" t="s">
        <v>53</v>
      </c>
      <c r="I57" s="41">
        <f>I61</f>
        <v>1</v>
      </c>
      <c r="J57" s="34" t="s">
        <v>45</v>
      </c>
      <c r="K57" s="33">
        <f>K61</f>
        <v>0</v>
      </c>
      <c r="L57" s="33">
        <f>L61</f>
        <v>0</v>
      </c>
      <c r="M57" s="33">
        <f t="shared" ref="M57" si="5">N59+M61</f>
        <v>0</v>
      </c>
      <c r="N57" s="163" t="e">
        <f>#REF!+N61</f>
        <v>#REF!</v>
      </c>
      <c r="O57" s="31">
        <v>0</v>
      </c>
      <c r="P57" s="31">
        <f>P58</f>
        <v>0</v>
      </c>
      <c r="Q57" s="31">
        <f>Q58</f>
        <v>0</v>
      </c>
      <c r="R57" s="92"/>
      <c r="S57" s="13"/>
      <c r="T57" s="13"/>
      <c r="U57" s="13"/>
      <c r="V57" s="13"/>
      <c r="W57" s="13"/>
      <c r="X57" s="13"/>
      <c r="Y57" s="13"/>
      <c r="Z57" s="13"/>
      <c r="AA57" s="13"/>
      <c r="AU57" s="8"/>
    </row>
    <row r="58" spans="1:64" s="21" customFormat="1" ht="31.5" hidden="1" customHeight="1" x14ac:dyDescent="0.25">
      <c r="A58" s="309" t="s">
        <v>97</v>
      </c>
      <c r="B58" s="309" t="s">
        <v>45</v>
      </c>
      <c r="C58" s="27"/>
      <c r="D58" s="27"/>
      <c r="E58" s="309" t="s">
        <v>45</v>
      </c>
      <c r="F58" s="315"/>
      <c r="G58" s="28" t="s">
        <v>57</v>
      </c>
      <c r="H58" s="29" t="s">
        <v>53</v>
      </c>
      <c r="I58" s="33" t="str">
        <f>I59</f>
        <v>1</v>
      </c>
      <c r="J58" s="34" t="s">
        <v>45</v>
      </c>
      <c r="K58" s="27">
        <f>K59+K62</f>
        <v>1</v>
      </c>
      <c r="L58" s="27">
        <f>L59+L62</f>
        <v>0</v>
      </c>
      <c r="M58" s="132">
        <v>3978.94</v>
      </c>
      <c r="N58" s="161">
        <f>SUM(O58:Q58)</f>
        <v>0</v>
      </c>
      <c r="O58" s="138">
        <f>O59+O62</f>
        <v>0</v>
      </c>
      <c r="P58" s="31">
        <f>P59</f>
        <v>0</v>
      </c>
      <c r="Q58" s="31">
        <f>Q59</f>
        <v>0</v>
      </c>
      <c r="R58" s="92"/>
      <c r="S58" s="13"/>
      <c r="T58" s="13"/>
      <c r="U58" s="13"/>
      <c r="V58" s="13"/>
      <c r="W58" s="13"/>
      <c r="X58" s="13"/>
      <c r="Y58" s="13"/>
      <c r="Z58" s="13"/>
      <c r="AA58" s="13"/>
      <c r="AU58" s="8"/>
    </row>
    <row r="59" spans="1:64" s="21" customFormat="1" ht="31.5" hidden="1" customHeight="1" x14ac:dyDescent="0.25">
      <c r="A59" s="308" t="s">
        <v>97</v>
      </c>
      <c r="B59" s="255">
        <v>45850</v>
      </c>
      <c r="C59" s="27"/>
      <c r="D59" s="27"/>
      <c r="E59" s="256" t="s">
        <v>85</v>
      </c>
      <c r="F59" s="318" t="s">
        <v>125</v>
      </c>
      <c r="G59" s="255" t="s">
        <v>126</v>
      </c>
      <c r="H59" s="255" t="s">
        <v>53</v>
      </c>
      <c r="I59" s="256" t="s">
        <v>86</v>
      </c>
      <c r="J59" s="273">
        <v>45323</v>
      </c>
      <c r="K59" s="275" t="s">
        <v>91</v>
      </c>
      <c r="L59" s="265" t="s">
        <v>91</v>
      </c>
      <c r="M59" s="121"/>
      <c r="N59" s="159"/>
      <c r="O59" s="267">
        <v>0</v>
      </c>
      <c r="P59" s="269">
        <v>0</v>
      </c>
      <c r="Q59" s="271">
        <v>0</v>
      </c>
      <c r="R59" s="106"/>
      <c r="S59" s="13"/>
      <c r="T59" s="13"/>
      <c r="U59" s="13"/>
      <c r="V59" s="13"/>
      <c r="W59" s="13"/>
      <c r="X59" s="13"/>
      <c r="Y59" s="13"/>
      <c r="Z59" s="13"/>
      <c r="AA59" s="13"/>
      <c r="AU59" s="8"/>
    </row>
    <row r="60" spans="1:64" s="21" customFormat="1" ht="25.5" hidden="1" customHeight="1" x14ac:dyDescent="0.25">
      <c r="A60" s="309" t="s">
        <v>97</v>
      </c>
      <c r="B60" s="252"/>
      <c r="C60" s="6"/>
      <c r="D60" s="17"/>
      <c r="E60" s="285"/>
      <c r="F60" s="319"/>
      <c r="G60" s="284"/>
      <c r="H60" s="284"/>
      <c r="I60" s="285"/>
      <c r="J60" s="274"/>
      <c r="K60" s="276"/>
      <c r="L60" s="266"/>
      <c r="M60" s="141">
        <v>3978.94</v>
      </c>
      <c r="N60" s="164">
        <f>O59+P59+Q59</f>
        <v>0</v>
      </c>
      <c r="O60" s="268"/>
      <c r="P60" s="270"/>
      <c r="Q60" s="272"/>
      <c r="R60" s="92"/>
      <c r="S60" s="13"/>
      <c r="T60" s="13"/>
      <c r="U60" s="13"/>
      <c r="V60" s="13"/>
      <c r="W60" s="13"/>
      <c r="X60" s="13"/>
      <c r="Y60" s="13"/>
      <c r="Z60" s="13"/>
      <c r="AA60" s="13"/>
      <c r="AU60" s="8"/>
    </row>
    <row r="61" spans="1:64" s="21" customFormat="1" ht="30.75" hidden="1" customHeight="1" x14ac:dyDescent="0.25">
      <c r="A61" s="308" t="s">
        <v>97</v>
      </c>
      <c r="B61" s="29" t="s">
        <v>45</v>
      </c>
      <c r="C61" s="27"/>
      <c r="D61" s="153"/>
      <c r="E61" s="116" t="s">
        <v>45</v>
      </c>
      <c r="F61" s="310" t="s">
        <v>248</v>
      </c>
      <c r="G61" s="118" t="s">
        <v>52</v>
      </c>
      <c r="H61" s="117" t="s">
        <v>53</v>
      </c>
      <c r="I61" s="119">
        <v>1</v>
      </c>
      <c r="J61" s="120">
        <v>45474</v>
      </c>
      <c r="K61" s="117">
        <v>0</v>
      </c>
      <c r="L61" s="119">
        <v>0</v>
      </c>
      <c r="M61" s="121"/>
      <c r="N61" s="159"/>
      <c r="O61" s="122">
        <v>0</v>
      </c>
      <c r="P61" s="122">
        <v>0</v>
      </c>
      <c r="Q61" s="122">
        <v>0</v>
      </c>
      <c r="R61" s="261"/>
      <c r="S61" s="262"/>
      <c r="T61" s="262"/>
      <c r="U61" s="262"/>
      <c r="V61" s="262"/>
      <c r="W61" s="262"/>
      <c r="X61" s="262"/>
      <c r="Y61" s="262"/>
      <c r="Z61" s="262"/>
      <c r="AA61" s="262"/>
      <c r="AB61" s="262"/>
      <c r="AC61" s="263"/>
      <c r="AD61" s="263"/>
      <c r="AE61" s="263"/>
      <c r="AF61" s="263"/>
      <c r="AG61" s="262"/>
      <c r="AH61" s="264"/>
      <c r="AI61" s="109"/>
      <c r="AJ61" s="13"/>
      <c r="AK61" s="13"/>
      <c r="AL61" s="13"/>
      <c r="AM61" s="13"/>
      <c r="AN61" s="13"/>
      <c r="AO61" s="13"/>
      <c r="AP61" s="13"/>
      <c r="AQ61" s="13"/>
      <c r="AR61" s="13"/>
      <c r="BL61" s="8"/>
    </row>
    <row r="62" spans="1:64" s="21" customFormat="1" ht="40.5" hidden="1" customHeight="1" x14ac:dyDescent="0.25">
      <c r="A62" s="309" t="s">
        <v>97</v>
      </c>
      <c r="B62" s="6">
        <v>45851</v>
      </c>
      <c r="C62" s="6"/>
      <c r="D62" s="140"/>
      <c r="E62" s="125" t="s">
        <v>85</v>
      </c>
      <c r="F62" s="311"/>
      <c r="G62" s="142" t="s">
        <v>126</v>
      </c>
      <c r="H62" s="134" t="s">
        <v>53</v>
      </c>
      <c r="I62" s="125" t="s">
        <v>91</v>
      </c>
      <c r="J62" s="120">
        <v>45778</v>
      </c>
      <c r="K62" s="125" t="s">
        <v>86</v>
      </c>
      <c r="L62" s="125" t="s">
        <v>91</v>
      </c>
      <c r="M62" s="121">
        <v>3978.94</v>
      </c>
      <c r="N62" s="165">
        <f>O62+P62+Q62</f>
        <v>0</v>
      </c>
      <c r="O62" s="127">
        <v>0</v>
      </c>
      <c r="P62" s="154">
        <v>0</v>
      </c>
      <c r="Q62" s="121">
        <v>0</v>
      </c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I62" s="109"/>
      <c r="AJ62" s="13"/>
      <c r="AK62" s="13"/>
      <c r="AL62" s="13"/>
      <c r="AM62" s="13"/>
      <c r="AN62" s="13"/>
      <c r="AO62" s="13"/>
      <c r="AP62" s="13"/>
      <c r="AQ62" s="13"/>
      <c r="AR62" s="13"/>
      <c r="BL62" s="8"/>
    </row>
    <row r="63" spans="1:64" s="21" customFormat="1" x14ac:dyDescent="0.25">
      <c r="A63" s="8"/>
      <c r="B63" s="8"/>
      <c r="C63" s="8"/>
      <c r="D63" s="8"/>
      <c r="E63" s="8"/>
      <c r="F63" s="8"/>
      <c r="G63" s="47"/>
      <c r="H63" s="8"/>
      <c r="I63" s="48"/>
      <c r="J63" s="8"/>
      <c r="K63" s="8"/>
      <c r="L63" s="8"/>
      <c r="M63" s="8"/>
      <c r="N63" s="8"/>
      <c r="R63" s="109"/>
      <c r="S63" s="13"/>
      <c r="T63" s="13"/>
      <c r="U63" s="13"/>
      <c r="V63" s="13"/>
      <c r="W63" s="13"/>
      <c r="X63" s="13"/>
      <c r="Y63" s="13"/>
      <c r="Z63" s="13"/>
      <c r="AA63" s="13"/>
      <c r="AU63" s="8"/>
    </row>
    <row r="64" spans="1:64" s="21" customFormat="1" x14ac:dyDescent="0.25">
      <c r="A64" s="8"/>
      <c r="B64" s="8"/>
      <c r="C64" s="8"/>
      <c r="D64" s="8"/>
      <c r="E64" s="8"/>
      <c r="F64" s="8"/>
      <c r="G64" s="47"/>
      <c r="H64" s="8"/>
      <c r="I64" s="48"/>
      <c r="R64" s="109"/>
      <c r="S64" s="13"/>
      <c r="T64" s="13"/>
      <c r="U64" s="13">
        <v>1000</v>
      </c>
      <c r="V64" s="13">
        <v>1000</v>
      </c>
      <c r="W64" s="13"/>
      <c r="X64" s="13"/>
      <c r="Y64" s="13"/>
      <c r="Z64" s="13">
        <f>U64-P51</f>
        <v>1000</v>
      </c>
      <c r="AA64" s="13" t="e">
        <f>V64-#REF!</f>
        <v>#REF!</v>
      </c>
      <c r="AB64" s="32" t="s">
        <v>47</v>
      </c>
      <c r="AU64" s="8"/>
    </row>
    <row r="65" spans="1:47" s="21" customFormat="1" x14ac:dyDescent="0.25">
      <c r="A65" s="8"/>
      <c r="B65" s="8"/>
      <c r="C65" s="8"/>
      <c r="D65" s="8"/>
      <c r="E65" s="8"/>
      <c r="F65" s="8"/>
      <c r="G65" s="8"/>
      <c r="H65" s="8"/>
      <c r="I65" s="8"/>
      <c r="R65" s="109"/>
      <c r="S65" s="13"/>
      <c r="T65" s="13"/>
      <c r="U65" s="13"/>
      <c r="V65" s="13"/>
      <c r="W65" s="13"/>
      <c r="X65" s="13"/>
      <c r="Y65" s="13"/>
      <c r="Z65" s="13"/>
      <c r="AA65" s="13"/>
      <c r="AU65" s="8"/>
    </row>
    <row r="66" spans="1:47" s="21" customFormat="1" x14ac:dyDescent="0.25">
      <c r="A66" s="8"/>
      <c r="B66" s="8"/>
      <c r="C66" s="8"/>
      <c r="D66" s="8"/>
      <c r="E66" s="8"/>
      <c r="F66" s="8"/>
      <c r="G66" s="8"/>
      <c r="H66" s="8"/>
      <c r="I66" s="8"/>
      <c r="R66" s="109"/>
      <c r="AU66" s="8"/>
    </row>
    <row r="67" spans="1:47" s="21" customFormat="1" x14ac:dyDescent="0.25">
      <c r="A67" s="8"/>
      <c r="B67" s="8"/>
      <c r="C67" s="8"/>
      <c r="D67" s="8"/>
      <c r="E67" s="8"/>
      <c r="F67" s="8"/>
      <c r="G67" s="8"/>
      <c r="H67" s="8"/>
      <c r="I67" s="8"/>
      <c r="R67" s="109"/>
      <c r="AU67" s="8"/>
    </row>
    <row r="68" spans="1:47" x14ac:dyDescent="0.25">
      <c r="J68" s="21"/>
      <c r="K68" s="21"/>
      <c r="L68" s="21"/>
      <c r="M68" s="21"/>
      <c r="N68" s="21"/>
      <c r="O68" s="21"/>
      <c r="P68" s="21"/>
      <c r="Q68" s="21"/>
    </row>
    <row r="69" spans="1:47" x14ac:dyDescent="0.25">
      <c r="J69" s="21"/>
      <c r="K69" s="21"/>
      <c r="L69" s="21"/>
      <c r="M69" s="21"/>
      <c r="N69" s="21"/>
      <c r="O69" s="21"/>
      <c r="P69" s="21"/>
      <c r="Q69" s="21"/>
    </row>
  </sheetData>
  <mergeCells count="96">
    <mergeCell ref="Q59:Q60"/>
    <mergeCell ref="A61:A62"/>
    <mergeCell ref="F61:F62"/>
    <mergeCell ref="R61:AH61"/>
    <mergeCell ref="I6:L8"/>
    <mergeCell ref="I59:I60"/>
    <mergeCell ref="J59:J60"/>
    <mergeCell ref="K59:K60"/>
    <mergeCell ref="L59:L60"/>
    <mergeCell ref="O59:O60"/>
    <mergeCell ref="P59:P60"/>
    <mergeCell ref="A59:A60"/>
    <mergeCell ref="B59:B60"/>
    <mergeCell ref="E59:E60"/>
    <mergeCell ref="F59:F60"/>
    <mergeCell ref="G59:G60"/>
    <mergeCell ref="H59:H60"/>
    <mergeCell ref="F53:F54"/>
    <mergeCell ref="A55:A56"/>
    <mergeCell ref="B55:B56"/>
    <mergeCell ref="E55:E56"/>
    <mergeCell ref="F55:F56"/>
    <mergeCell ref="A57:A58"/>
    <mergeCell ref="B57:B58"/>
    <mergeCell ref="E57:E58"/>
    <mergeCell ref="F57:F58"/>
    <mergeCell ref="A42:A43"/>
    <mergeCell ref="B42:B43"/>
    <mergeCell ref="E42:E43"/>
    <mergeCell ref="F42:F43"/>
    <mergeCell ref="A49:A50"/>
    <mergeCell ref="B49:B50"/>
    <mergeCell ref="E49:E50"/>
    <mergeCell ref="F49:F50"/>
    <mergeCell ref="A38:A39"/>
    <mergeCell ref="B38:B39"/>
    <mergeCell ref="E38:E39"/>
    <mergeCell ref="F38:F39"/>
    <mergeCell ref="A40:A41"/>
    <mergeCell ref="B40:B41"/>
    <mergeCell ref="E40:E41"/>
    <mergeCell ref="F40:F41"/>
    <mergeCell ref="A34:A35"/>
    <mergeCell ref="B34:B35"/>
    <mergeCell ref="E34:E35"/>
    <mergeCell ref="F34:F35"/>
    <mergeCell ref="A36:A37"/>
    <mergeCell ref="B36:B37"/>
    <mergeCell ref="E36:E37"/>
    <mergeCell ref="F36:F37"/>
    <mergeCell ref="A29:A30"/>
    <mergeCell ref="B29:B30"/>
    <mergeCell ref="E29:E30"/>
    <mergeCell ref="F29:F30"/>
    <mergeCell ref="A31:A32"/>
    <mergeCell ref="B31:B32"/>
    <mergeCell ref="E31:E32"/>
    <mergeCell ref="F31:F32"/>
    <mergeCell ref="J22:J23"/>
    <mergeCell ref="B25:B26"/>
    <mergeCell ref="E25:E26"/>
    <mergeCell ref="F25:F26"/>
    <mergeCell ref="B27:B28"/>
    <mergeCell ref="E27:E28"/>
    <mergeCell ref="F27:F28"/>
    <mergeCell ref="J11:J12"/>
    <mergeCell ref="M11:M12"/>
    <mergeCell ref="N11:N12"/>
    <mergeCell ref="AC11:AC12"/>
    <mergeCell ref="A22:A23"/>
    <mergeCell ref="B22:B23"/>
    <mergeCell ref="C22:C23"/>
    <mergeCell ref="D22:D23"/>
    <mergeCell ref="E22:E23"/>
    <mergeCell ref="F22:F23"/>
    <mergeCell ref="A11:A12"/>
    <mergeCell ref="B11:B12"/>
    <mergeCell ref="C11:C12"/>
    <mergeCell ref="D11:D12"/>
    <mergeCell ref="E11:E12"/>
    <mergeCell ref="F11:F12"/>
    <mergeCell ref="R5:R7"/>
    <mergeCell ref="S5:V5"/>
    <mergeCell ref="X5:AA5"/>
    <mergeCell ref="G6:G8"/>
    <mergeCell ref="H6:H8"/>
    <mergeCell ref="O1:Q1"/>
    <mergeCell ref="F2:M2"/>
    <mergeCell ref="A3:P3"/>
    <mergeCell ref="A5:A8"/>
    <mergeCell ref="B5:B8"/>
    <mergeCell ref="C5:C8"/>
    <mergeCell ref="E5:E8"/>
    <mergeCell ref="F5:F8"/>
    <mergeCell ref="G5:L5"/>
    <mergeCell ref="M5:Q7"/>
  </mergeCells>
  <pageMargins left="0.25" right="0.25" top="0.75" bottom="0.75" header="0.3" footer="0.3"/>
  <pageSetup paperSize="9" scale="75" fitToHeight="0" orientation="landscape" r:id="rId1"/>
  <headerFooter differentFirst="1">
    <oddHeader>&amp;C&amp;"Arial Cyr,обычный"&amp;10&amp;P</oddHeader>
  </headerFooter>
  <rowBreaks count="2" manualBreakCount="2">
    <brk id="24" min="4" max="16" man="1"/>
    <brk id="45" min="4" max="16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2"/>
  <sheetViews>
    <sheetView workbookViewId="0"/>
  </sheetViews>
  <sheetFormatPr defaultColWidth="9" defaultRowHeight="12.75" x14ac:dyDescent="0.2"/>
  <cols>
    <col min="1" max="1" width="9" style="70" bestFit="1" customWidth="1"/>
    <col min="2" max="16384" width="9" style="70"/>
  </cols>
  <sheetData>
    <row r="2" spans="1:13" ht="49.5" customHeight="1" x14ac:dyDescent="0.2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</row>
  </sheetData>
  <mergeCells count="1">
    <mergeCell ref="A2:M2"/>
  </mergeCells>
  <pageMargins left="0.70000004768371604" right="0.70000004768371604" top="0.75" bottom="0.75" header="0.30000001192092901" footer="0.3000000119209290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9"/>
  <sheetViews>
    <sheetView workbookViewId="0"/>
  </sheetViews>
  <sheetFormatPr defaultColWidth="9" defaultRowHeight="12.75" x14ac:dyDescent="0.2"/>
  <cols>
    <col min="2" max="4" width="11" customWidth="1"/>
    <col min="5" max="5" width="12.85546875" customWidth="1"/>
    <col min="6" max="6" width="38" customWidth="1"/>
    <col min="10" max="10" width="13.7109375" customWidth="1"/>
    <col min="11" max="11" width="11.5703125" bestFit="1" customWidth="1"/>
    <col min="12" max="12" width="12.42578125" bestFit="1" customWidth="1"/>
    <col min="13" max="13" width="13.28515625" customWidth="1"/>
    <col min="14" max="14" width="13.7109375" customWidth="1"/>
    <col min="15" max="15" width="11.28515625" customWidth="1"/>
  </cols>
  <sheetData>
    <row r="1" spans="1:15" ht="34.5" customHeight="1" x14ac:dyDescent="0.2">
      <c r="A1" s="362" t="s">
        <v>128</v>
      </c>
      <c r="B1" s="362" t="s">
        <v>29</v>
      </c>
      <c r="C1" s="362" t="s">
        <v>129</v>
      </c>
      <c r="D1" s="362" t="s">
        <v>31</v>
      </c>
      <c r="E1" s="364"/>
      <c r="F1" s="362" t="s">
        <v>130</v>
      </c>
      <c r="G1" s="362" t="s">
        <v>33</v>
      </c>
      <c r="H1" s="363"/>
      <c r="I1" s="363"/>
      <c r="J1" s="364"/>
      <c r="K1" s="362" t="s">
        <v>131</v>
      </c>
      <c r="L1" s="363"/>
      <c r="M1" s="363"/>
      <c r="N1" s="363"/>
      <c r="O1" s="364"/>
    </row>
    <row r="2" spans="1:15" ht="51" x14ac:dyDescent="0.2">
      <c r="A2" s="366"/>
      <c r="B2" s="366"/>
      <c r="C2" s="366"/>
      <c r="D2" s="71" t="s">
        <v>37</v>
      </c>
      <c r="E2" s="71" t="s">
        <v>38</v>
      </c>
      <c r="F2" s="366"/>
      <c r="G2" s="71" t="s">
        <v>39</v>
      </c>
      <c r="H2" s="71" t="s">
        <v>132</v>
      </c>
      <c r="I2" s="71" t="s">
        <v>133</v>
      </c>
      <c r="J2" s="71" t="s">
        <v>42</v>
      </c>
      <c r="K2" s="71" t="s">
        <v>134</v>
      </c>
      <c r="L2" s="71" t="s">
        <v>43</v>
      </c>
      <c r="M2" s="71" t="s">
        <v>135</v>
      </c>
      <c r="N2" s="71" t="s">
        <v>136</v>
      </c>
      <c r="O2" s="71" t="s">
        <v>137</v>
      </c>
    </row>
    <row r="3" spans="1:15" x14ac:dyDescent="0.2">
      <c r="A3" s="71">
        <v>1</v>
      </c>
      <c r="B3" s="71">
        <v>2</v>
      </c>
      <c r="C3" s="71">
        <v>3</v>
      </c>
      <c r="D3" s="71">
        <v>4</v>
      </c>
      <c r="E3" s="71">
        <v>5</v>
      </c>
      <c r="F3" s="71">
        <v>6</v>
      </c>
      <c r="G3" s="71">
        <v>7</v>
      </c>
      <c r="H3" s="71">
        <v>8</v>
      </c>
      <c r="I3" s="71">
        <v>9</v>
      </c>
      <c r="J3" s="71">
        <v>10</v>
      </c>
      <c r="K3" s="71">
        <v>11</v>
      </c>
      <c r="L3" s="71">
        <v>12</v>
      </c>
      <c r="M3" s="71">
        <v>13</v>
      </c>
      <c r="N3" s="71">
        <v>14</v>
      </c>
      <c r="O3" s="71">
        <v>15</v>
      </c>
    </row>
    <row r="4" spans="1:15" ht="51" x14ac:dyDescent="0.2">
      <c r="A4" s="72" t="s">
        <v>44</v>
      </c>
      <c r="B4" s="73" t="s">
        <v>138</v>
      </c>
      <c r="C4" s="73" t="s">
        <v>138</v>
      </c>
      <c r="D4" s="73" t="s">
        <v>138</v>
      </c>
      <c r="E4" s="73" t="s">
        <v>138</v>
      </c>
      <c r="F4" s="74" t="s">
        <v>139</v>
      </c>
      <c r="G4" s="75"/>
      <c r="H4" s="75"/>
      <c r="I4" s="75"/>
      <c r="J4" s="76">
        <v>44256</v>
      </c>
      <c r="K4" s="77"/>
      <c r="L4" s="77"/>
      <c r="M4" s="77"/>
      <c r="N4" s="77"/>
      <c r="O4" s="77"/>
    </row>
    <row r="5" spans="1:15" s="78" customFormat="1" ht="38.25" x14ac:dyDescent="0.2">
      <c r="A5" s="79" t="s">
        <v>44</v>
      </c>
      <c r="B5" s="79" t="s">
        <v>140</v>
      </c>
      <c r="C5" s="79" t="s">
        <v>138</v>
      </c>
      <c r="D5" s="80" t="s">
        <v>138</v>
      </c>
      <c r="E5" s="80" t="s">
        <v>138</v>
      </c>
      <c r="F5" s="81" t="s">
        <v>141</v>
      </c>
      <c r="G5" s="82"/>
      <c r="H5" s="82"/>
      <c r="I5" s="82"/>
      <c r="J5" s="83"/>
      <c r="K5" s="84">
        <f>SUM(K6:K9)</f>
        <v>0</v>
      </c>
      <c r="L5" s="84">
        <f>SUM(L6:L9)</f>
        <v>2500000</v>
      </c>
      <c r="M5" s="84">
        <f>SUM(M6:M9)</f>
        <v>2500000</v>
      </c>
      <c r="N5" s="84">
        <f>SUM(N6:N9)</f>
        <v>0</v>
      </c>
      <c r="O5" s="84">
        <f>SUM(O6:O9)</f>
        <v>0</v>
      </c>
    </row>
    <row r="6" spans="1:15" ht="38.25" x14ac:dyDescent="0.2">
      <c r="A6" s="72" t="s">
        <v>44</v>
      </c>
      <c r="B6" s="72" t="s">
        <v>140</v>
      </c>
      <c r="C6" s="72" t="s">
        <v>142</v>
      </c>
      <c r="D6" s="72" t="s">
        <v>143</v>
      </c>
      <c r="E6" s="72" t="s">
        <v>144</v>
      </c>
      <c r="F6" s="85" t="s">
        <v>145</v>
      </c>
      <c r="G6" s="75" t="s">
        <v>146</v>
      </c>
      <c r="H6" s="75" t="s">
        <v>147</v>
      </c>
      <c r="I6" s="75">
        <v>150</v>
      </c>
      <c r="J6" s="76">
        <v>44531</v>
      </c>
      <c r="K6" s="77"/>
      <c r="L6" s="77">
        <f>SUM(M6:O6)</f>
        <v>1000000</v>
      </c>
      <c r="M6" s="77">
        <v>1000000</v>
      </c>
      <c r="N6" s="77"/>
      <c r="O6" s="77"/>
    </row>
    <row r="7" spans="1:15" ht="38.25" x14ac:dyDescent="0.2">
      <c r="A7" s="72" t="s">
        <v>44</v>
      </c>
      <c r="B7" s="72" t="s">
        <v>140</v>
      </c>
      <c r="C7" s="72" t="s">
        <v>142</v>
      </c>
      <c r="D7" s="72" t="s">
        <v>148</v>
      </c>
      <c r="E7" s="72" t="s">
        <v>149</v>
      </c>
      <c r="F7" s="85" t="s">
        <v>145</v>
      </c>
      <c r="G7" s="75" t="s">
        <v>146</v>
      </c>
      <c r="H7" s="75" t="s">
        <v>147</v>
      </c>
      <c r="I7" s="75">
        <v>200</v>
      </c>
      <c r="J7" s="76">
        <v>44532</v>
      </c>
      <c r="K7" s="77"/>
      <c r="L7" s="77">
        <f>SUM(M7:O7)</f>
        <v>1500000</v>
      </c>
      <c r="M7" s="77">
        <v>1500000</v>
      </c>
      <c r="N7" s="77"/>
      <c r="O7" s="77"/>
    </row>
    <row r="8" spans="1:15" x14ac:dyDescent="0.2">
      <c r="A8" s="72" t="s">
        <v>44</v>
      </c>
      <c r="B8" s="72" t="s">
        <v>140</v>
      </c>
      <c r="C8" s="72" t="s">
        <v>142</v>
      </c>
      <c r="D8" s="72"/>
      <c r="E8" s="72"/>
      <c r="F8" s="85" t="s">
        <v>150</v>
      </c>
      <c r="G8" s="75"/>
      <c r="H8" s="75"/>
      <c r="I8" s="75"/>
      <c r="J8" s="76"/>
      <c r="K8" s="77"/>
      <c r="L8" s="77">
        <f>SUM(M8:O8)</f>
        <v>0</v>
      </c>
      <c r="M8" s="77"/>
      <c r="N8" s="77"/>
      <c r="O8" s="77"/>
    </row>
    <row r="9" spans="1:15" x14ac:dyDescent="0.2">
      <c r="A9" s="72" t="s">
        <v>44</v>
      </c>
      <c r="B9" s="72" t="s">
        <v>140</v>
      </c>
      <c r="C9" s="72" t="s">
        <v>142</v>
      </c>
      <c r="D9" s="72"/>
      <c r="E9" s="72"/>
      <c r="F9" s="85" t="s">
        <v>151</v>
      </c>
      <c r="G9" s="75"/>
      <c r="H9" s="75"/>
      <c r="I9" s="75"/>
      <c r="J9" s="76"/>
      <c r="K9" s="77"/>
      <c r="L9" s="77">
        <f>SUM(M9:O9)</f>
        <v>0</v>
      </c>
      <c r="M9" s="77"/>
      <c r="N9" s="77"/>
      <c r="O9" s="77"/>
    </row>
    <row r="10" spans="1:15" ht="38.25" x14ac:dyDescent="0.2">
      <c r="A10" s="79" t="s">
        <v>44</v>
      </c>
      <c r="B10" s="79" t="s">
        <v>152</v>
      </c>
      <c r="C10" s="79" t="s">
        <v>142</v>
      </c>
      <c r="D10" s="79" t="s">
        <v>138</v>
      </c>
      <c r="E10" s="79" t="s">
        <v>138</v>
      </c>
      <c r="F10" s="81" t="s">
        <v>153</v>
      </c>
      <c r="G10" s="82"/>
      <c r="H10" s="82"/>
      <c r="I10" s="82"/>
      <c r="J10" s="83"/>
      <c r="K10" s="84">
        <f>SUM(K11:K14)</f>
        <v>200</v>
      </c>
      <c r="L10" s="84">
        <f>SUM(L11:L14)</f>
        <v>500</v>
      </c>
      <c r="M10" s="84">
        <f>SUM(M11:M14)</f>
        <v>500</v>
      </c>
      <c r="N10" s="84">
        <f>SUM(N11:N14)</f>
        <v>0</v>
      </c>
      <c r="O10" s="84">
        <f>SUM(O11:O14)</f>
        <v>0</v>
      </c>
    </row>
    <row r="11" spans="1:15" x14ac:dyDescent="0.2">
      <c r="A11" s="72" t="s">
        <v>44</v>
      </c>
      <c r="B11" s="72" t="s">
        <v>152</v>
      </c>
      <c r="C11" s="72" t="s">
        <v>142</v>
      </c>
      <c r="D11" s="72" t="s">
        <v>148</v>
      </c>
      <c r="E11" s="72" t="s">
        <v>149</v>
      </c>
      <c r="F11" s="85" t="s">
        <v>154</v>
      </c>
      <c r="G11" s="75"/>
      <c r="H11" s="75" t="s">
        <v>155</v>
      </c>
      <c r="I11" s="75">
        <v>1</v>
      </c>
      <c r="J11" s="76">
        <v>44470</v>
      </c>
      <c r="K11" s="77"/>
      <c r="L11" s="77">
        <f t="shared" ref="L11:L18" si="0">SUM(M11:O11)</f>
        <v>500</v>
      </c>
      <c r="M11" s="77">
        <v>500</v>
      </c>
      <c r="N11" s="77"/>
      <c r="O11" s="77"/>
    </row>
    <row r="12" spans="1:15" x14ac:dyDescent="0.2">
      <c r="A12" s="72" t="s">
        <v>44</v>
      </c>
      <c r="B12" s="72" t="s">
        <v>152</v>
      </c>
      <c r="C12" s="72" t="s">
        <v>142</v>
      </c>
      <c r="D12" s="72" t="s">
        <v>148</v>
      </c>
      <c r="E12" s="72" t="s">
        <v>149</v>
      </c>
      <c r="F12" s="85" t="s">
        <v>156</v>
      </c>
      <c r="G12" s="75"/>
      <c r="H12" s="75" t="s">
        <v>155</v>
      </c>
      <c r="I12" s="75">
        <v>1</v>
      </c>
      <c r="J12" s="76">
        <v>44228</v>
      </c>
      <c r="K12" s="77">
        <v>200</v>
      </c>
      <c r="L12" s="77">
        <f t="shared" si="0"/>
        <v>0</v>
      </c>
      <c r="M12" s="77">
        <v>0</v>
      </c>
      <c r="N12" s="77"/>
      <c r="O12" s="77"/>
    </row>
    <row r="13" spans="1:15" x14ac:dyDescent="0.2">
      <c r="A13" s="72" t="s">
        <v>44</v>
      </c>
      <c r="B13" s="72" t="s">
        <v>152</v>
      </c>
      <c r="C13" s="72" t="s">
        <v>142</v>
      </c>
      <c r="D13" s="72"/>
      <c r="E13" s="72"/>
      <c r="F13" s="85" t="s">
        <v>150</v>
      </c>
      <c r="G13" s="75"/>
      <c r="H13" s="75"/>
      <c r="I13" s="75"/>
      <c r="J13" s="76"/>
      <c r="K13" s="77"/>
      <c r="L13" s="77">
        <f t="shared" si="0"/>
        <v>0</v>
      </c>
      <c r="M13" s="77"/>
      <c r="N13" s="77"/>
      <c r="O13" s="77"/>
    </row>
    <row r="14" spans="1:15" x14ac:dyDescent="0.2">
      <c r="A14" s="72" t="s">
        <v>44</v>
      </c>
      <c r="B14" s="72" t="s">
        <v>152</v>
      </c>
      <c r="C14" s="72" t="s">
        <v>142</v>
      </c>
      <c r="D14" s="72"/>
      <c r="E14" s="72"/>
      <c r="F14" s="85" t="s">
        <v>151</v>
      </c>
      <c r="G14" s="75"/>
      <c r="H14" s="75"/>
      <c r="I14" s="75"/>
      <c r="J14" s="76"/>
      <c r="K14" s="77"/>
      <c r="L14" s="77">
        <f t="shared" si="0"/>
        <v>0</v>
      </c>
      <c r="M14" s="77"/>
      <c r="N14" s="77"/>
      <c r="O14" s="77"/>
    </row>
    <row r="15" spans="1:15" ht="51" x14ac:dyDescent="0.2">
      <c r="A15" s="72" t="s">
        <v>75</v>
      </c>
      <c r="B15" s="73" t="s">
        <v>138</v>
      </c>
      <c r="C15" s="73" t="s">
        <v>138</v>
      </c>
      <c r="D15" s="73" t="s">
        <v>138</v>
      </c>
      <c r="E15" s="73" t="s">
        <v>138</v>
      </c>
      <c r="F15" s="74" t="s">
        <v>157</v>
      </c>
      <c r="G15" s="75"/>
      <c r="H15" s="75"/>
      <c r="I15" s="75"/>
      <c r="J15" s="76"/>
      <c r="K15" s="77"/>
      <c r="L15" s="77">
        <f t="shared" si="0"/>
        <v>0</v>
      </c>
      <c r="M15" s="77"/>
      <c r="N15" s="77"/>
      <c r="O15" s="77"/>
    </row>
    <row r="16" spans="1:15" ht="76.5" x14ac:dyDescent="0.2">
      <c r="A16" s="72" t="s">
        <v>75</v>
      </c>
      <c r="B16" s="72" t="s">
        <v>158</v>
      </c>
      <c r="C16" s="72" t="s">
        <v>138</v>
      </c>
      <c r="D16" s="72" t="s">
        <v>138</v>
      </c>
      <c r="E16" s="72" t="s">
        <v>138</v>
      </c>
      <c r="F16" s="86" t="s">
        <v>159</v>
      </c>
      <c r="G16" s="75"/>
      <c r="H16" s="75"/>
      <c r="I16" s="75"/>
      <c r="J16" s="76"/>
      <c r="K16" s="77"/>
      <c r="L16" s="77">
        <f t="shared" si="0"/>
        <v>0</v>
      </c>
      <c r="M16" s="77"/>
      <c r="N16" s="77"/>
      <c r="O16" s="77"/>
    </row>
    <row r="17" spans="1:15" ht="25.5" x14ac:dyDescent="0.2">
      <c r="A17" s="72" t="s">
        <v>75</v>
      </c>
      <c r="B17" s="72" t="s">
        <v>158</v>
      </c>
      <c r="C17" s="72">
        <v>804</v>
      </c>
      <c r="D17" s="72">
        <v>11115</v>
      </c>
      <c r="E17" s="72" t="s">
        <v>160</v>
      </c>
      <c r="F17" s="86" t="s">
        <v>161</v>
      </c>
      <c r="G17" s="75" t="s">
        <v>162</v>
      </c>
      <c r="H17" s="75" t="s">
        <v>163</v>
      </c>
      <c r="I17" s="75">
        <v>200</v>
      </c>
      <c r="J17" s="76">
        <v>44531</v>
      </c>
      <c r="K17" s="77">
        <v>50000000</v>
      </c>
      <c r="L17" s="77">
        <f t="shared" si="0"/>
        <v>262000000</v>
      </c>
      <c r="M17" s="77">
        <v>10000000</v>
      </c>
      <c r="N17" s="77">
        <v>252000000</v>
      </c>
      <c r="O17" s="77"/>
    </row>
    <row r="18" spans="1:15" ht="25.5" x14ac:dyDescent="0.2">
      <c r="A18" s="72" t="s">
        <v>75</v>
      </c>
      <c r="B18" s="72" t="s">
        <v>158</v>
      </c>
      <c r="C18" s="72" t="s">
        <v>164</v>
      </c>
      <c r="D18" s="72" t="s">
        <v>165</v>
      </c>
      <c r="E18" s="72" t="s">
        <v>166</v>
      </c>
      <c r="F18" s="86" t="s">
        <v>167</v>
      </c>
      <c r="G18" s="75" t="s">
        <v>162</v>
      </c>
      <c r="H18" s="75" t="s">
        <v>163</v>
      </c>
      <c r="I18" s="75">
        <v>350</v>
      </c>
      <c r="J18" s="76">
        <v>44743</v>
      </c>
      <c r="K18" s="77"/>
      <c r="L18" s="77">
        <f t="shared" si="0"/>
        <v>0</v>
      </c>
      <c r="M18" s="77"/>
      <c r="N18" s="77"/>
      <c r="O18" s="77"/>
    </row>
    <row r="19" spans="1:15" ht="147.75" customHeight="1" x14ac:dyDescent="0.2">
      <c r="A19" s="365" t="s">
        <v>168</v>
      </c>
      <c r="B19" s="365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</row>
  </sheetData>
  <autoFilter ref="A3:O19" xr:uid="{00000000-0009-0000-0000-000007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0000004768371604" right="0.70000004768371604" top="0.75" bottom="0.75" header="0.30000001192092901" footer="0.3000000119209290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0"/>
  <sheetViews>
    <sheetView workbookViewId="0"/>
  </sheetViews>
  <sheetFormatPr defaultColWidth="9" defaultRowHeight="12.75" x14ac:dyDescent="0.2"/>
  <cols>
    <col min="2" max="2" width="8.28515625" customWidth="1"/>
    <col min="3" max="3" width="26.28515625" customWidth="1"/>
    <col min="4" max="4" width="17.28515625" customWidth="1"/>
    <col min="7" max="7" width="9" style="87" bestFit="1" customWidth="1"/>
    <col min="12" max="12" width="13" customWidth="1"/>
    <col min="13" max="13" width="10.85546875" customWidth="1"/>
    <col min="16" max="16" width="12.7109375" customWidth="1"/>
  </cols>
  <sheetData>
    <row r="1" spans="1:17" x14ac:dyDescent="0.2">
      <c r="A1" t="s">
        <v>169</v>
      </c>
    </row>
    <row r="2" spans="1:17" x14ac:dyDescent="0.2">
      <c r="A2" t="s">
        <v>170</v>
      </c>
    </row>
    <row r="5" spans="1:17" ht="64.5" customHeight="1" x14ac:dyDescent="0.2">
      <c r="A5" s="362" t="s">
        <v>171</v>
      </c>
      <c r="B5" s="362" t="s">
        <v>29</v>
      </c>
      <c r="C5" s="362" t="s">
        <v>172</v>
      </c>
      <c r="D5" s="362" t="s">
        <v>173</v>
      </c>
      <c r="E5" s="362" t="s">
        <v>33</v>
      </c>
      <c r="F5" s="363"/>
      <c r="G5" s="363"/>
      <c r="H5" s="363"/>
      <c r="I5" s="363"/>
      <c r="J5" s="364"/>
      <c r="K5" s="362" t="s">
        <v>174</v>
      </c>
      <c r="L5" s="363"/>
      <c r="M5" s="363"/>
      <c r="N5" s="363"/>
      <c r="O5" s="364"/>
      <c r="P5" s="362" t="s">
        <v>175</v>
      </c>
    </row>
    <row r="6" spans="1:17" ht="76.5" x14ac:dyDescent="0.2">
      <c r="A6" s="366"/>
      <c r="B6" s="366"/>
      <c r="C6" s="366"/>
      <c r="D6" s="366"/>
      <c r="E6" s="71" t="s">
        <v>39</v>
      </c>
      <c r="F6" s="71" t="s">
        <v>132</v>
      </c>
      <c r="G6" s="88" t="s">
        <v>176</v>
      </c>
      <c r="H6" s="71" t="s">
        <v>177</v>
      </c>
      <c r="I6" s="71" t="s">
        <v>178</v>
      </c>
      <c r="J6" s="71" t="s">
        <v>179</v>
      </c>
      <c r="K6" s="71" t="s">
        <v>176</v>
      </c>
      <c r="L6" s="71" t="s">
        <v>180</v>
      </c>
      <c r="M6" s="71" t="s">
        <v>178</v>
      </c>
      <c r="N6" s="71" t="s">
        <v>181</v>
      </c>
      <c r="O6" s="71" t="s">
        <v>182</v>
      </c>
      <c r="P6" s="366"/>
    </row>
    <row r="7" spans="1:17" x14ac:dyDescent="0.2">
      <c r="A7" s="71">
        <v>1</v>
      </c>
      <c r="B7" s="71">
        <v>2</v>
      </c>
      <c r="C7" s="71">
        <v>3</v>
      </c>
      <c r="D7" s="71">
        <v>4</v>
      </c>
      <c r="E7" s="71">
        <v>5</v>
      </c>
      <c r="F7" s="71">
        <v>6</v>
      </c>
      <c r="G7" s="88">
        <v>7</v>
      </c>
      <c r="H7" s="71">
        <v>8</v>
      </c>
      <c r="I7" s="71">
        <v>9</v>
      </c>
      <c r="J7" s="71">
        <v>10</v>
      </c>
      <c r="K7" s="71">
        <v>11</v>
      </c>
      <c r="L7" s="71">
        <v>12</v>
      </c>
      <c r="M7" s="71">
        <v>13</v>
      </c>
      <c r="N7" s="71">
        <v>14</v>
      </c>
      <c r="O7" s="71">
        <v>15</v>
      </c>
      <c r="P7" s="71">
        <v>16</v>
      </c>
    </row>
    <row r="8" spans="1:17" ht="25.5" x14ac:dyDescent="0.2">
      <c r="A8" s="89" t="s">
        <v>183</v>
      </c>
      <c r="B8" s="89">
        <v>0</v>
      </c>
      <c r="C8" s="75" t="s">
        <v>184</v>
      </c>
      <c r="D8" s="71"/>
      <c r="E8" s="75"/>
      <c r="F8" s="75"/>
      <c r="G8" s="90"/>
      <c r="H8" s="75"/>
      <c r="I8" s="75"/>
      <c r="J8" s="75"/>
      <c r="K8" s="75"/>
      <c r="L8" s="75"/>
      <c r="M8" s="75"/>
      <c r="N8" s="91"/>
      <c r="O8" s="91"/>
      <c r="P8" s="91"/>
    </row>
    <row r="9" spans="1:17" ht="25.5" x14ac:dyDescent="0.2">
      <c r="A9" s="89" t="s">
        <v>185</v>
      </c>
      <c r="B9" s="89" t="s">
        <v>186</v>
      </c>
      <c r="C9" s="75" t="s">
        <v>187</v>
      </c>
      <c r="D9" s="75"/>
      <c r="E9" s="75"/>
      <c r="F9" s="75"/>
      <c r="G9" s="90"/>
      <c r="H9" s="75"/>
      <c r="I9" s="75"/>
      <c r="J9" s="75"/>
      <c r="K9" s="75"/>
      <c r="L9" s="75"/>
      <c r="M9" s="75"/>
      <c r="N9" s="91"/>
      <c r="O9" s="91"/>
      <c r="P9" s="91"/>
    </row>
    <row r="10" spans="1:17" x14ac:dyDescent="0.2">
      <c r="A10" s="89" t="s">
        <v>188</v>
      </c>
      <c r="B10" s="89"/>
      <c r="C10" s="85" t="s">
        <v>189</v>
      </c>
      <c r="D10" s="75"/>
      <c r="E10" s="75"/>
      <c r="F10" s="75"/>
      <c r="G10" s="90"/>
      <c r="H10" s="75"/>
      <c r="I10" s="75"/>
      <c r="J10" s="75"/>
      <c r="K10" s="75"/>
      <c r="L10" s="75"/>
      <c r="M10" s="75"/>
      <c r="N10" s="91">
        <v>10000</v>
      </c>
      <c r="O10" s="91">
        <v>450</v>
      </c>
      <c r="P10" s="91"/>
      <c r="Q10">
        <f>N10-O10</f>
        <v>9550</v>
      </c>
    </row>
    <row r="11" spans="1:17" x14ac:dyDescent="0.2">
      <c r="A11" s="89" t="s">
        <v>190</v>
      </c>
      <c r="B11" s="89"/>
      <c r="C11" s="85" t="s">
        <v>191</v>
      </c>
      <c r="D11" s="75"/>
      <c r="E11" s="75"/>
      <c r="F11" s="75"/>
      <c r="G11" s="90"/>
      <c r="H11" s="75"/>
      <c r="I11" s="75"/>
      <c r="J11" s="75"/>
      <c r="K11" s="75"/>
      <c r="L11" s="75"/>
      <c r="M11" s="75"/>
      <c r="N11" s="91"/>
      <c r="O11" s="91"/>
      <c r="P11" s="91"/>
    </row>
    <row r="12" spans="1:17" x14ac:dyDescent="0.2">
      <c r="A12" s="89"/>
      <c r="B12" s="89"/>
      <c r="C12" s="85" t="s">
        <v>150</v>
      </c>
      <c r="D12" s="75"/>
      <c r="E12" s="75"/>
      <c r="F12" s="75"/>
      <c r="G12" s="90"/>
      <c r="H12" s="75"/>
      <c r="I12" s="75"/>
      <c r="J12" s="75"/>
      <c r="K12" s="75"/>
      <c r="L12" s="75"/>
      <c r="M12" s="75"/>
      <c r="N12" s="91"/>
      <c r="O12" s="91"/>
      <c r="P12" s="91"/>
    </row>
    <row r="13" spans="1:17" x14ac:dyDescent="0.2">
      <c r="A13" s="89" t="s">
        <v>192</v>
      </c>
      <c r="B13" s="89"/>
      <c r="C13" s="85" t="s">
        <v>151</v>
      </c>
      <c r="D13" s="75"/>
      <c r="E13" s="75"/>
      <c r="F13" s="75"/>
      <c r="G13" s="90"/>
      <c r="H13" s="75"/>
      <c r="I13" s="75"/>
      <c r="J13" s="75"/>
      <c r="K13" s="75"/>
      <c r="L13" s="75"/>
      <c r="M13" s="75"/>
      <c r="N13" s="91"/>
      <c r="O13" s="91"/>
      <c r="P13" s="91"/>
    </row>
    <row r="14" spans="1:17" ht="25.5" x14ac:dyDescent="0.2">
      <c r="A14" s="89" t="s">
        <v>193</v>
      </c>
      <c r="B14" s="89" t="s">
        <v>186</v>
      </c>
      <c r="C14" s="85" t="s">
        <v>194</v>
      </c>
      <c r="D14" s="75"/>
      <c r="E14" s="75"/>
      <c r="F14" s="75"/>
      <c r="G14" s="90"/>
      <c r="H14" s="75"/>
      <c r="I14" s="75"/>
      <c r="J14" s="75"/>
      <c r="K14" s="75"/>
      <c r="L14" s="75"/>
      <c r="M14" s="75"/>
      <c r="N14" s="91"/>
      <c r="O14" s="91"/>
      <c r="P14" s="91"/>
    </row>
    <row r="15" spans="1:17" x14ac:dyDescent="0.2">
      <c r="A15" s="89" t="s">
        <v>195</v>
      </c>
      <c r="B15" s="89"/>
      <c r="C15" s="85" t="s">
        <v>196</v>
      </c>
      <c r="D15" s="75"/>
      <c r="E15" s="75"/>
      <c r="F15" s="75"/>
      <c r="G15" s="90"/>
      <c r="H15" s="75"/>
      <c r="I15" s="75"/>
      <c r="J15" s="75"/>
      <c r="K15" s="75"/>
      <c r="L15" s="75"/>
      <c r="M15" s="75"/>
      <c r="N15" s="91"/>
      <c r="O15" s="91"/>
      <c r="P15" s="91"/>
    </row>
    <row r="16" spans="1:17" x14ac:dyDescent="0.2">
      <c r="A16" s="89" t="s">
        <v>197</v>
      </c>
      <c r="B16" s="89"/>
      <c r="C16" s="85" t="s">
        <v>198</v>
      </c>
      <c r="D16" s="75"/>
      <c r="E16" s="75"/>
      <c r="F16" s="75"/>
      <c r="G16" s="90"/>
      <c r="H16" s="75"/>
      <c r="I16" s="75"/>
      <c r="J16" s="75"/>
      <c r="K16" s="75"/>
      <c r="L16" s="75"/>
      <c r="M16" s="75"/>
      <c r="N16" s="91"/>
      <c r="O16" s="91"/>
      <c r="P16" s="91"/>
    </row>
    <row r="17" spans="1:16" x14ac:dyDescent="0.2">
      <c r="A17" s="89" t="s">
        <v>150</v>
      </c>
      <c r="B17" s="89"/>
      <c r="C17" s="85" t="s">
        <v>150</v>
      </c>
      <c r="D17" s="75"/>
      <c r="E17" s="75"/>
      <c r="F17" s="75"/>
      <c r="G17" s="90"/>
      <c r="H17" s="75"/>
      <c r="I17" s="75"/>
      <c r="J17" s="75"/>
      <c r="K17" s="75"/>
      <c r="L17" s="75"/>
      <c r="M17" s="75"/>
      <c r="N17" s="91"/>
      <c r="O17" s="91"/>
      <c r="P17" s="91"/>
    </row>
    <row r="18" spans="1:16" x14ac:dyDescent="0.2">
      <c r="A18" s="89" t="s">
        <v>199</v>
      </c>
      <c r="B18" s="89"/>
      <c r="C18" s="85" t="s">
        <v>200</v>
      </c>
      <c r="D18" s="75"/>
      <c r="E18" s="75"/>
      <c r="F18" s="75"/>
      <c r="G18" s="90"/>
      <c r="H18" s="75"/>
      <c r="I18" s="75"/>
      <c r="J18" s="75"/>
      <c r="K18" s="75"/>
      <c r="L18" s="75"/>
      <c r="M18" s="75"/>
      <c r="N18" s="91"/>
      <c r="O18" s="91"/>
      <c r="P18" s="91"/>
    </row>
    <row r="19" spans="1:16" ht="25.5" x14ac:dyDescent="0.2">
      <c r="A19" s="89" t="s">
        <v>201</v>
      </c>
      <c r="B19" s="89"/>
      <c r="C19" s="75" t="s">
        <v>202</v>
      </c>
      <c r="D19" s="75"/>
      <c r="E19" s="75"/>
      <c r="F19" s="75"/>
      <c r="G19" s="90"/>
      <c r="H19" s="75"/>
      <c r="I19" s="75"/>
      <c r="J19" s="75"/>
      <c r="K19" s="75"/>
      <c r="L19" s="75"/>
      <c r="M19" s="75"/>
      <c r="N19" s="91"/>
      <c r="O19" s="91"/>
      <c r="P19" s="91"/>
    </row>
    <row r="20" spans="1:16" x14ac:dyDescent="0.2">
      <c r="A20" s="89" t="s">
        <v>203</v>
      </c>
      <c r="B20" s="89" t="s">
        <v>204</v>
      </c>
      <c r="C20" s="75" t="s">
        <v>203</v>
      </c>
      <c r="D20" s="75"/>
      <c r="E20" s="75"/>
      <c r="F20" s="75"/>
      <c r="G20" s="90"/>
      <c r="H20" s="75"/>
      <c r="I20" s="75"/>
      <c r="J20" s="75"/>
      <c r="K20" s="75"/>
      <c r="L20" s="75"/>
      <c r="M20" s="75"/>
      <c r="N20" s="91"/>
      <c r="O20" s="91"/>
      <c r="P20" s="9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8740155696868896" right="0.78740155696868896" top="1.18110227584839" bottom="0.590551137924194" header="0.31496062874794001" footer="0.31496062874794001"/>
  <pageSetup paperSize="9" fitToHeight="0" orientation="landscape"/>
  <headerFooter>
    <oddHeader>&amp;C&amp;10&amp;"Arial Cyr,Regular"&amp;P&amp;12&amp;"-,Regular"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Приложение 1</vt:lpstr>
      <vt:lpstr>Приложение 2</vt:lpstr>
      <vt:lpstr>План реализации МП (2)</vt:lpstr>
      <vt:lpstr>ИТОГ 2024-2026</vt:lpstr>
      <vt:lpstr>запас с быт </vt:lpstr>
      <vt:lpstr>для презентации</vt:lpstr>
      <vt:lpstr>Лист1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'для презентации'!Область_печати</vt:lpstr>
      <vt:lpstr>'запас с быт '!Область_печати</vt:lpstr>
      <vt:lpstr>'ИТОГ 2024-2026'!Область_печати</vt:lpstr>
      <vt:lpstr>'План реализации МП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Чуркина Елена Владимировна</dc:creator>
  <cp:lastModifiedBy>Чуркина Елена Владимировна</cp:lastModifiedBy>
  <cp:lastPrinted>2024-08-16T10:08:37Z</cp:lastPrinted>
  <dcterms:created xsi:type="dcterms:W3CDTF">2023-07-04T12:09:08Z</dcterms:created>
  <dcterms:modified xsi:type="dcterms:W3CDTF">2024-08-16T10:20:08Z</dcterms:modified>
</cp:coreProperties>
</file>